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5120" windowHeight="4515"/>
  </bookViews>
  <sheets>
    <sheet name="2017" sheetId="2" r:id="rId1"/>
  </sheets>
  <calcPr calcId="145621"/>
</workbook>
</file>

<file path=xl/calcChain.xml><?xml version="1.0" encoding="utf-8"?>
<calcChain xmlns="http://schemas.openxmlformats.org/spreadsheetml/2006/main">
  <c r="E52" i="2" l="1"/>
  <c r="D52" i="2"/>
  <c r="B52" i="2"/>
  <c r="H49" i="2" l="1"/>
  <c r="G52" i="2"/>
  <c r="F52" i="2"/>
  <c r="H52" i="2"/>
  <c r="H50" i="2"/>
  <c r="G50" i="2"/>
  <c r="F50" i="2"/>
  <c r="H41" i="2" l="1"/>
  <c r="H40" i="2" l="1"/>
  <c r="H38" i="2"/>
  <c r="H39" i="2"/>
  <c r="F44" i="2" l="1"/>
  <c r="F43" i="2"/>
  <c r="F42" i="2" l="1"/>
  <c r="F37" i="2"/>
  <c r="F35" i="2"/>
  <c r="E39" i="2" l="1"/>
  <c r="E36" i="2"/>
  <c r="E33" i="2" l="1"/>
  <c r="F32" i="2"/>
  <c r="G23" i="2" l="1"/>
  <c r="G31" i="2"/>
  <c r="H31" i="2"/>
  <c r="G32" i="2"/>
  <c r="H32" i="2"/>
  <c r="H33" i="2"/>
  <c r="H26" i="2"/>
  <c r="G25" i="2"/>
  <c r="F30" i="2" l="1"/>
  <c r="F29" i="2"/>
  <c r="F26" i="2"/>
  <c r="F27" i="2"/>
  <c r="F28" i="2"/>
  <c r="F24" i="2" l="1"/>
  <c r="F23" i="2" l="1"/>
  <c r="F22" i="2" l="1"/>
  <c r="F21" i="2"/>
  <c r="H21" i="2"/>
  <c r="H23" i="2"/>
  <c r="F20" i="2" l="1"/>
  <c r="G19" i="2" l="1"/>
  <c r="H19" i="2"/>
  <c r="F19" i="2"/>
  <c r="F18" i="2"/>
  <c r="H18" i="2" l="1"/>
  <c r="F17" i="2" l="1"/>
  <c r="H15" i="2" l="1"/>
  <c r="H11" i="2" l="1"/>
  <c r="H9" i="2" l="1"/>
  <c r="H6" i="2"/>
  <c r="H53" i="2" l="1"/>
  <c r="F7" i="2"/>
  <c r="F6" i="2" l="1"/>
  <c r="F5" i="2" l="1"/>
  <c r="E53" i="2" l="1"/>
  <c r="K53" i="2" s="1"/>
</calcChain>
</file>

<file path=xl/sharedStrings.xml><?xml version="1.0" encoding="utf-8"?>
<sst xmlns="http://schemas.openxmlformats.org/spreadsheetml/2006/main" count="231" uniqueCount="173">
  <si>
    <t>CLEVERSON MORAES SILVEIRA</t>
  </si>
  <si>
    <t>FUNCIONÁRIO</t>
  </si>
  <si>
    <t>PERÍODO DE VIAGEM</t>
  </si>
  <si>
    <t>JUSTIFICATIVA DA VIAGEM</t>
  </si>
  <si>
    <t>ITINERÁRIO</t>
  </si>
  <si>
    <t>RDV N.º</t>
  </si>
  <si>
    <t>Portal da Transparência</t>
  </si>
  <si>
    <t>HOSPEDAGEM</t>
  </si>
  <si>
    <t>PASSAGEM AÉREA</t>
  </si>
  <si>
    <t>VALOR ADIANTADO</t>
  </si>
  <si>
    <t>TOTAL:</t>
  </si>
  <si>
    <t>TOTAL DAS DESPESAS</t>
  </si>
  <si>
    <t>DATA DO ADIANTAMENTO</t>
  </si>
  <si>
    <t>TOTAL ADTO. + ENTRADAS - SAÍDAS =</t>
  </si>
  <si>
    <t>TOTAL GERAL:</t>
  </si>
  <si>
    <t>HOSPED.+AÉREO=</t>
  </si>
  <si>
    <t>CURITIBA-BRASÍLIA-CURITIBA</t>
  </si>
  <si>
    <t>CURITIBA-SÃO PAULO-CURITIBA</t>
  </si>
  <si>
    <t>001/17</t>
  </si>
  <si>
    <t>EMERSON LUIS ALBERTI E GABRIELA SERAFIN</t>
  </si>
  <si>
    <t>CURITIBA - CANDÓI - CURITIBA</t>
  </si>
  <si>
    <t>002/17</t>
  </si>
  <si>
    <t>LUIZ EDUARDO WOLFF</t>
  </si>
  <si>
    <t>003/17</t>
  </si>
  <si>
    <t>004/17</t>
  </si>
  <si>
    <t>EDUARDO JOAKINSON</t>
  </si>
  <si>
    <t xml:space="preserve">EMERSON LUIS ALBERTI </t>
  </si>
  <si>
    <t>005/17</t>
  </si>
  <si>
    <t>SAÍDA DO CAIXA (DEVOLVIDO AO FUNCIONÁRIO)</t>
  </si>
  <si>
    <t>ENTRADA NO CAIXA (DEVOLVIDO PELO FUNCIONÁRIO)</t>
  </si>
  <si>
    <t>CURITIBA-GUARAPUAVA /PINHÃO-CURITIBA</t>
  </si>
  <si>
    <t>006/17</t>
  </si>
  <si>
    <t>DINORAH /CLEVERSON/WOLFF/JOEL</t>
  </si>
  <si>
    <t>CTBA-FOZ DO JORDÃO-CANDÓI-PINHÃO-CTBA</t>
  </si>
  <si>
    <t>REUNIÃO AGÊNCIA NACIONAL DE ÁGUAS (ANA).</t>
  </si>
  <si>
    <t>CLEVERSON MORAES SILVEIRA E LUIZ EDUARDO WOLFF</t>
  </si>
  <si>
    <t>010/17</t>
  </si>
  <si>
    <t>007/17</t>
  </si>
  <si>
    <t>011/17</t>
  </si>
  <si>
    <t>FAGNER NASCIMENTO (COPEL)</t>
  </si>
  <si>
    <t>08/03/2017 A 09/03/2017</t>
  </si>
  <si>
    <t>012/17</t>
  </si>
  <si>
    <t>ORLETTE NOGAROLLI (COPEL)</t>
  </si>
  <si>
    <t>ENSAIO DE RECEBIMENTO DE UM TRANSFORMADOR DE POTENCIAL INDUTIVO, COMPRADO PELA ELEJOR PARA SUBSTITUIR O EQUIPAMENTO DANIFICADO DA BALTEAUX.</t>
  </si>
  <si>
    <t>008/17</t>
  </si>
  <si>
    <t>009/17</t>
  </si>
  <si>
    <t>CLEVERSON MORAES SILVEIRA; DINORAH PORTUGAL E EMERSON LUIS ALBERTI</t>
  </si>
  <si>
    <t>VERIFICAÇÃO DE SERVIÇOS NAS USINAS E REUNIÃO DO COMITÊ DA BACIA DO RIO JORDÃO.</t>
  </si>
  <si>
    <t>CURITIBA - GUARAPUAVA- CURITIBA</t>
  </si>
  <si>
    <t>013/17</t>
  </si>
  <si>
    <t>08/03/2017 - 09/03/2017</t>
  </si>
  <si>
    <t>014/17</t>
  </si>
  <si>
    <t>015/17</t>
  </si>
  <si>
    <t>17/05/2017 e 18/05/2017</t>
  </si>
  <si>
    <t>CURITIBA - RIO DE JANEIRO-CURITIBA</t>
  </si>
  <si>
    <t xml:space="preserve">CLEVERSON MORAES SILVEIRA E EMERSON </t>
  </si>
  <si>
    <t>24/05  e 25/05/2017</t>
  </si>
  <si>
    <t>CURITIBA- GUARAPUAVA - USINAS CEFSC.</t>
  </si>
  <si>
    <t>016/17</t>
  </si>
  <si>
    <t>19/07 a 21/07/2017</t>
  </si>
  <si>
    <t>28/07 a 29 /06/2017</t>
  </si>
  <si>
    <t>017/17</t>
  </si>
  <si>
    <t>06/06 a 07/06/2017</t>
  </si>
  <si>
    <t>DINORAH BOTTO PORTUGAL</t>
  </si>
  <si>
    <t>CURITIBA-SÃO PAULO-BRASÍLIA-CURITIBA</t>
  </si>
  <si>
    <t>06/06/2017 a 07/06/2017</t>
  </si>
  <si>
    <t>EMERSON LUIS ALBERTI</t>
  </si>
  <si>
    <t>018/17</t>
  </si>
  <si>
    <t>CURITIBA- FOZ DO JORDÃO - CANDÓI E PINHÃO  - USINAS CEFSC.</t>
  </si>
  <si>
    <t>INSPEÇÃO FÍSICA DO TCE/PR NAS UHES e PCHs FUNDÃO E SANTA CLARA - CASA DE FORÇA E DEMAIS DEPENDÊNCIAS DO PARQUE GERADOR.</t>
  </si>
  <si>
    <t xml:space="preserve">06/06 e 07/06/2017  </t>
  </si>
  <si>
    <t>019/17</t>
  </si>
  <si>
    <t>020/17</t>
  </si>
  <si>
    <t>09/08 a 10/08/2017</t>
  </si>
  <si>
    <t>28 a 29/06/17</t>
  </si>
  <si>
    <t>CURITIBA-FLORIANÓPOLIS-CURITIBA</t>
  </si>
  <si>
    <t>DINORAH, CLEVERSON E EMERSON</t>
  </si>
  <si>
    <t>022/17</t>
  </si>
  <si>
    <t>021/17</t>
  </si>
  <si>
    <t>023/17</t>
  </si>
  <si>
    <t>024/17</t>
  </si>
  <si>
    <t>025/17</t>
  </si>
  <si>
    <t>CURITIBA-JOÃO PESSOA-CURITIBA</t>
  </si>
  <si>
    <t>026/17</t>
  </si>
  <si>
    <t xml:space="preserve">CLEVERSON SILVEIRA E JULIO JACOB </t>
  </si>
  <si>
    <t>CURITIBA - SÃO PAULO - CURITIBA</t>
  </si>
  <si>
    <t>08/08 a 09/08/2017</t>
  </si>
  <si>
    <t>027/17</t>
  </si>
  <si>
    <t>15/08 a 16/08/2017</t>
  </si>
  <si>
    <t>CURITIBA - BRASÍLIA- CURITIBA</t>
  </si>
  <si>
    <t>REUNIÃO COM DR. BETTIOL E BAGGIO COSTA FILHO.</t>
  </si>
  <si>
    <t>028/17</t>
  </si>
  <si>
    <t>CLEVERSON MORAES SILVEIRA  E DINORAH</t>
  </si>
  <si>
    <t>029/17</t>
  </si>
  <si>
    <t>Relatório de Despesas com Viagens - 2017</t>
  </si>
  <si>
    <t>030/17</t>
  </si>
  <si>
    <t>031/17</t>
  </si>
  <si>
    <t>JULIO JACOB JUNIOR</t>
  </si>
  <si>
    <t>13 a 14/09/2017</t>
  </si>
  <si>
    <t>032/17</t>
  </si>
  <si>
    <t>CTBA-SÃO PAULO- CTBA/ CTBA - BRASÍLIA-CTBA.</t>
  </si>
  <si>
    <t>033/17</t>
  </si>
  <si>
    <t>034/17</t>
  </si>
  <si>
    <t>035/17</t>
  </si>
  <si>
    <t>036/17</t>
  </si>
  <si>
    <t>037/17</t>
  </si>
  <si>
    <t>08 a 09/08/2017  e 15/08/2017</t>
  </si>
  <si>
    <t>04 a 05 /10/2017.</t>
  </si>
  <si>
    <t>BRASÍLIA-CURITIBA</t>
  </si>
  <si>
    <t xml:space="preserve">CLEVERSON SILVEIRA </t>
  </si>
  <si>
    <t>REUNIÃO MINISTÉRIO DE MINAS E ENERGIA - UBP (USO DO BEM PÚBLICO). E REEMBOLSO PASSAGEM AÉREA.</t>
  </si>
  <si>
    <t>REEMBOLSO PASSAGEM AÉREA - REUNIÃO: DR. CLEVERSON MORAES SILVEIRA E MINISTRO DE MINAS E ENERGIA</t>
  </si>
  <si>
    <t>VERIFICAÇÃO DE SERVIÇOS NAS USINAS, CARTÓRIO.</t>
  </si>
  <si>
    <t>REUNIÃO AGENCIA NACIONAL DE ÁGUAS (ANA) ENTREGA DOS PRODUTOS CAV SANTA CLARA E FUNDÃO.</t>
  </si>
  <si>
    <t>MANUTENÇÃO DA UHE SCL.</t>
  </si>
  <si>
    <t>CURITIBA- PINHÃO - CURITIBA</t>
  </si>
  <si>
    <t>JULIO/EMERSON/MARCELO/MAURICIO</t>
  </si>
  <si>
    <t>CURITIBA-RIO DE JANEIRO-CURITIBA</t>
  </si>
  <si>
    <t xml:space="preserve">REUNIÃO  EMPRESA DE PESQUISA ENERGÉTICA - EPE SOBRE GARANTIA FÍSICA _ COM TÉCNICOS MARCELO RODRIGUES BESSA – UNIVERSIDADE FEDERAL DO PARANÁ (UFPR). E  MAURICIO CANTÃO - CANTÃO CONSULTORIA TÉCNICA LTDA.
</t>
  </si>
  <si>
    <t>12/01  a 13/01/2017</t>
  </si>
  <si>
    <t xml:space="preserve">01/02 a 02/02/2017  </t>
  </si>
  <si>
    <t>20/02/2017 a 21/02/2017</t>
  </si>
  <si>
    <t>08/03/2017 a 09/03/2017</t>
  </si>
  <si>
    <t>29/03/2017 a 30/03/2017</t>
  </si>
  <si>
    <t>26/04 a 27/04/2017</t>
  </si>
  <si>
    <t>01/08 a 04/08/2017</t>
  </si>
  <si>
    <t>ENASE 2017 - ENCONTRO NACIONAL AGENTES  DO SETOR ELÉTRICO.</t>
  </si>
  <si>
    <t>VERIFICAÇÃO DE SERVIÇOS NAS USINAS.</t>
  </si>
  <si>
    <t>VERIFICAÇÃO DE SERVIÇOS NAS USINAS E CARTÓRIO EM PINHÃO.</t>
  </si>
  <si>
    <t xml:space="preserve"> IV FÓRUM COMERCIALIZAÇÃO DE ENERGIA.</t>
  </si>
  <si>
    <t>REUNIÃO MINISTÉRIO DE MINAS E ENERGIA.</t>
  </si>
  <si>
    <t>REUNIÃO PREFEITURAS SOBRE MANUTENÇÃO DAS ESTRADAS.</t>
  </si>
  <si>
    <t>VISTORIA USINAS.</t>
  </si>
  <si>
    <t>REUNIÃO OPERADOR NACIONAL DO SISTEMA ELÉTRICO (O.N.S).</t>
  </si>
  <si>
    <t>XI CONFERÊNCIA ABRAPCH.</t>
  </si>
  <si>
    <t>XI CONFERÊNCIA DA ABRAPCH / REUNIÃO ESCRITÓRIO BETIOL/BAGGIO E COSTA FILHO.</t>
  </si>
  <si>
    <t>REUNIÃO DO CONSELHO DE ADMINISTRAÇÃO DA ABRAPCH (30/10) E III SEMINÁRIO NACIONAL DE PCH’S E DA MICROGERAÇÃO (31/10)</t>
  </si>
  <si>
    <t>1ª REUNIÃO CONSELHO ABRAGEL ( ASSOCIAÇÃO BRASILEIRA DE GERAÇÃO DE ENERGIA LIMPA).</t>
  </si>
  <si>
    <t>3ª REUNIÃO CONSELHO ABRAGEL( ASSOCIAÇÃO BRASILEIRA DE GERAÇÃO DE ENERGIA LIMPA).</t>
  </si>
  <si>
    <t>REUNIÃO CONSELHO ADMINISTRAÇÃO DA ABRAGEL ( ASSOCIAÇÃO BRASILEIRA DE GERAÇÃO DE ENERGIA LIMPA).</t>
  </si>
  <si>
    <t>5ª REUNIÃO DO CONSELHO DE ADMINISTRAÇÃO ABRAGEL ( ASSOCIAÇÃO BRASILEIRA DE GERAÇÃO DE ENERGIA LIMPA).</t>
  </si>
  <si>
    <t>2ª REUNIÃO CONSELHO ABRAGEL ( ASSOCIAÇÃO BRASILEIRA DE GERAÇÃO DE ENERGIA LIMPA).</t>
  </si>
  <si>
    <t>7º ENCONTRO DOS ASSOCIADOS DA APINE (ASSOCIAÇÃO BRASILEIRA DOS PRODUTORES INDEPENDENTES DE ENERGIA ELÉTRICA).</t>
  </si>
  <si>
    <t>17º ENCONTRO DOS ASSOCIADOS DA APINE (ASSOCIAÇÃO BRASILEIRA DOS PRODUTORES INDEPENDENTES DE ENERGIA ELÉTRICA).</t>
  </si>
  <si>
    <t>VISITA DE ROTINA ÀS USINAS HIDRELÉTRICAS (UHES).</t>
  </si>
  <si>
    <t>REUNIÃO USO DO BEM PÚBLICO (UBP)/ESCRITÓRIO BETTIOL.</t>
  </si>
  <si>
    <t>VERIFICAÇÃO DE SERVIÇOS NAS USINAS E PROTOCOLO DE RENOVAÇÃO DAS LICENÇAS OPERACIONAIS NO IAP (INSTITUTO AMBIENTAL DO PARANÁ).</t>
  </si>
  <si>
    <t>REUNIÃO COM DR. MÁRCIO PINA E DEPUTADO EVANDRO ROMAN: USO DO BEM PÚBLICO (UBP).</t>
  </si>
  <si>
    <t>REUNIÃO COM DR. MÁRCIO PINA E DEPUTADO EVANDRO ROMAN ASSUNTO. USO DO BEM PÚBLICO (UBP).</t>
  </si>
  <si>
    <t>REUNIÃO ANEEL (AGÊNCIA NACIONAL DE ENERGIA ELÉTRICA).</t>
  </si>
  <si>
    <t>VERIFICAÇÃO DE SERVIÇOS NAS USINAS, CARTÓRIO E IAP (INSTITUTO AMBIENTAL DO PARANÁ..</t>
  </si>
  <si>
    <t>IX CONGRESSO DE INOVAÇÃO DE TECNOLOGIA EM ENERGIA.</t>
  </si>
  <si>
    <t>038/17</t>
  </si>
  <si>
    <t>039/17</t>
  </si>
  <si>
    <t>040/17</t>
  </si>
  <si>
    <t>041/17</t>
  </si>
  <si>
    <t>042/17</t>
  </si>
  <si>
    <t>043/17</t>
  </si>
  <si>
    <t>044/17</t>
  </si>
  <si>
    <t>OSMAR JOSÉ DOS SANTOS</t>
  </si>
  <si>
    <t>JOÃO PAULO DE SOUSA</t>
  </si>
  <si>
    <t>REUNIÃO ANEEL/MME</t>
  </si>
  <si>
    <t>25/10 a 26/10/2017</t>
  </si>
  <si>
    <t>05/12 a 06/12/2017</t>
  </si>
  <si>
    <t>LANÇAMENTO LIVRO ESTATUTO JURÍDICO JOÃO OTÁVIO DE NORONHA/ANA FRAZÃO E DANIEL MESQUITA.</t>
  </si>
  <si>
    <t>CURITIBA-LONDRINA-CURITIBA</t>
  </si>
  <si>
    <t>ACOMPANHANDO AGENDA GOVERNADOR BETO RICHA EM LONDRINA.</t>
  </si>
  <si>
    <t>09/11 a 12/11/2017</t>
  </si>
  <si>
    <t>PARTICIPAÇÃO REUNIÃO ABRAGEL E JANTAR APINE</t>
  </si>
  <si>
    <t>JULIO JACOB/CLEVERSON /EMERSON</t>
  </si>
  <si>
    <t>12/12 e  13/12/2017</t>
  </si>
  <si>
    <t>TREINAMENTO IFIX</t>
  </si>
  <si>
    <t>10/12 a 15/12/2017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</si>
</sst>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</numFmts>
  <fonts count="7" x14ac:knownFonts="1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rgb="FF548DD4"/>
      <name val="Arial"/>
      <family val="2"/>
    </font>
    <font>
      <b/>
      <sz val="12"/>
      <name val="Arial"/>
      <family val="2"/>
    </font>
    <font>
      <b/>
      <sz val="10.5"/>
      <color rgb="FF82838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3" fillId="0" borderId="0" xfId="0" applyFont="1"/>
    <xf numFmtId="0" fontId="3" fillId="0" borderId="0" xfId="0" applyFont="1" applyBorder="1" applyAlignment="1">
      <alignment horizontal="right" vertical="top"/>
    </xf>
    <xf numFmtId="44" fontId="3" fillId="5" borderId="1" xfId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44" fontId="3" fillId="6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22" fontId="3" fillId="0" borderId="1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44" fontId="3" fillId="3" borderId="1" xfId="1" applyFont="1" applyFill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vertical="center"/>
    </xf>
    <xf numFmtId="0" fontId="1" fillId="5" borderId="1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vertical="center"/>
    </xf>
    <xf numFmtId="14" fontId="1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44" fontId="3" fillId="7" borderId="1" xfId="1" applyFont="1" applyFill="1" applyBorder="1" applyAlignment="1">
      <alignment horizontal="center" vertical="center"/>
    </xf>
    <xf numFmtId="164" fontId="3" fillId="0" borderId="0" xfId="0" applyNumberFormat="1" applyFont="1" applyAlignment="1">
      <alignment vertical="top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1" fillId="4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14" fontId="1" fillId="5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8" fontId="6" fillId="0" borderId="0" xfId="0" applyNumberFormat="1" applyFont="1" applyAlignment="1">
      <alignment horizontal="left" vertical="center" indent="4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22860</xdr:rowOff>
    </xdr:from>
    <xdr:to>
      <xdr:col>1</xdr:col>
      <xdr:colOff>135271</xdr:colOff>
      <xdr:row>0</xdr:row>
      <xdr:rowOff>27774</xdr:rowOff>
    </xdr:to>
    <xdr:pic>
      <xdr:nvPicPr>
        <xdr:cNvPr id="2" name="Imagem 1" descr="Elejor GIF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22860"/>
          <a:ext cx="2067661" cy="4914"/>
        </a:xfrm>
        <a:prstGeom prst="rect">
          <a:avLst/>
        </a:prstGeom>
      </xdr:spPr>
    </xdr:pic>
    <xdr:clientData/>
  </xdr:twoCellAnchor>
  <xdr:twoCellAnchor editAs="oneCell">
    <xdr:from>
      <xdr:col>0</xdr:col>
      <xdr:colOff>154305</xdr:colOff>
      <xdr:row>0</xdr:row>
      <xdr:rowOff>0</xdr:rowOff>
    </xdr:from>
    <xdr:to>
      <xdr:col>1</xdr:col>
      <xdr:colOff>446347</xdr:colOff>
      <xdr:row>2</xdr:row>
      <xdr:rowOff>158563</xdr:rowOff>
    </xdr:to>
    <xdr:pic>
      <xdr:nvPicPr>
        <xdr:cNvPr id="3" name="Imagem 2" descr="Elejor GIF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8683" t="6422" r="9804" b="4587"/>
        <a:stretch>
          <a:fillRect/>
        </a:stretch>
      </xdr:blipFill>
      <xdr:spPr>
        <a:xfrm>
          <a:off x="154305" y="0"/>
          <a:ext cx="1510281" cy="801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tabSelected="1" topLeftCell="A39" zoomScaleNormal="100" workbookViewId="0">
      <selection activeCell="A52" sqref="A52"/>
    </sheetView>
  </sheetViews>
  <sheetFormatPr defaultRowHeight="30" customHeight="1" x14ac:dyDescent="0.2"/>
  <cols>
    <col min="1" max="1" width="18.28515625" style="6" customWidth="1"/>
    <col min="2" max="2" width="15" style="6" customWidth="1"/>
    <col min="3" max="3" width="9.140625" style="6"/>
    <col min="4" max="4" width="17.140625" style="6" customWidth="1"/>
    <col min="5" max="5" width="16.7109375" style="6" customWidth="1"/>
    <col min="6" max="6" width="22.42578125" style="6" customWidth="1"/>
    <col min="7" max="7" width="20.140625" style="6" customWidth="1"/>
    <col min="8" max="8" width="16.42578125" style="6" customWidth="1"/>
    <col min="9" max="9" width="37.7109375" style="6" customWidth="1"/>
    <col min="10" max="10" width="26" style="40" bestFit="1" customWidth="1"/>
    <col min="11" max="11" width="40.140625" style="6" customWidth="1"/>
    <col min="12" max="12" width="96.42578125" style="43" customWidth="1"/>
    <col min="13" max="16384" width="9.140625" style="6"/>
  </cols>
  <sheetData>
    <row r="1" spans="1:14" ht="30" customHeight="1" x14ac:dyDescent="0.2">
      <c r="A1" s="45" t="s">
        <v>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4" ht="18" customHeight="1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N2" s="38"/>
    </row>
    <row r="3" spans="1:14" ht="39.75" customHeight="1" x14ac:dyDescent="0.25">
      <c r="A3" s="45" t="s">
        <v>94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N3" s="38"/>
    </row>
    <row r="4" spans="1:14" ht="53.25" customHeight="1" x14ac:dyDescent="0.2">
      <c r="A4" s="2" t="s">
        <v>12</v>
      </c>
      <c r="B4" s="2" t="s">
        <v>9</v>
      </c>
      <c r="C4" s="1" t="s">
        <v>5</v>
      </c>
      <c r="D4" s="2" t="s">
        <v>11</v>
      </c>
      <c r="E4" s="2" t="s">
        <v>28</v>
      </c>
      <c r="F4" s="2" t="s">
        <v>29</v>
      </c>
      <c r="G4" s="1" t="s">
        <v>7</v>
      </c>
      <c r="H4" s="2" t="s">
        <v>8</v>
      </c>
      <c r="I4" s="1" t="s">
        <v>1</v>
      </c>
      <c r="J4" s="12" t="s">
        <v>2</v>
      </c>
      <c r="K4" s="1" t="s">
        <v>4</v>
      </c>
      <c r="L4" s="2" t="s">
        <v>3</v>
      </c>
      <c r="M4" s="5"/>
      <c r="N4" s="5"/>
    </row>
    <row r="5" spans="1:14" s="17" customFormat="1" ht="30" customHeight="1" x14ac:dyDescent="0.2">
      <c r="A5" s="3">
        <v>42747</v>
      </c>
      <c r="B5" s="8">
        <v>800</v>
      </c>
      <c r="C5" s="13" t="s">
        <v>18</v>
      </c>
      <c r="D5" s="8">
        <v>601.4</v>
      </c>
      <c r="E5" s="8">
        <v>0</v>
      </c>
      <c r="F5" s="14">
        <f>B5-D5</f>
        <v>198.60000000000002</v>
      </c>
      <c r="G5" s="15">
        <v>290</v>
      </c>
      <c r="H5" s="15">
        <v>0</v>
      </c>
      <c r="I5" s="16" t="s">
        <v>19</v>
      </c>
      <c r="J5" s="4" t="s">
        <v>119</v>
      </c>
      <c r="K5" s="9" t="s">
        <v>20</v>
      </c>
      <c r="L5" s="9" t="s">
        <v>144</v>
      </c>
    </row>
    <row r="6" spans="1:14" s="17" customFormat="1" ht="30" customHeight="1" x14ac:dyDescent="0.2">
      <c r="A6" s="3">
        <v>42759</v>
      </c>
      <c r="B6" s="8">
        <v>500</v>
      </c>
      <c r="C6" s="13" t="s">
        <v>21</v>
      </c>
      <c r="D6" s="8">
        <v>91</v>
      </c>
      <c r="E6" s="8">
        <v>0</v>
      </c>
      <c r="F6" s="14">
        <f>B6-D6</f>
        <v>409</v>
      </c>
      <c r="G6" s="15">
        <v>0</v>
      </c>
      <c r="H6" s="15">
        <f>305.21+226.79</f>
        <v>532</v>
      </c>
      <c r="I6" s="18" t="s">
        <v>0</v>
      </c>
      <c r="J6" s="3">
        <v>42760</v>
      </c>
      <c r="K6" s="10" t="s">
        <v>16</v>
      </c>
      <c r="L6" s="11" t="s">
        <v>137</v>
      </c>
    </row>
    <row r="7" spans="1:14" s="17" customFormat="1" ht="30" customHeight="1" x14ac:dyDescent="0.2">
      <c r="A7" s="3">
        <v>42767</v>
      </c>
      <c r="B7" s="8">
        <v>600</v>
      </c>
      <c r="C7" s="13" t="s">
        <v>23</v>
      </c>
      <c r="D7" s="8">
        <v>398.31</v>
      </c>
      <c r="E7" s="8">
        <v>0</v>
      </c>
      <c r="F7" s="14">
        <f>B7-D7</f>
        <v>201.69</v>
      </c>
      <c r="G7" s="15">
        <v>209</v>
      </c>
      <c r="H7" s="15"/>
      <c r="I7" s="19" t="s">
        <v>22</v>
      </c>
      <c r="J7" s="20" t="s">
        <v>120</v>
      </c>
      <c r="K7" s="10" t="s">
        <v>30</v>
      </c>
      <c r="L7" s="11" t="s">
        <v>128</v>
      </c>
    </row>
    <row r="8" spans="1:14" s="17" customFormat="1" ht="30" customHeight="1" x14ac:dyDescent="0.2">
      <c r="A8" s="3">
        <v>42786</v>
      </c>
      <c r="B8" s="8">
        <v>0</v>
      </c>
      <c r="C8" s="13" t="s">
        <v>24</v>
      </c>
      <c r="D8" s="8">
        <v>295</v>
      </c>
      <c r="E8" s="8">
        <v>295</v>
      </c>
      <c r="F8" s="14">
        <v>0</v>
      </c>
      <c r="G8" s="15">
        <v>313.95</v>
      </c>
      <c r="H8" s="15"/>
      <c r="I8" s="19" t="s">
        <v>25</v>
      </c>
      <c r="J8" s="13" t="s">
        <v>121</v>
      </c>
      <c r="K8" s="10" t="s">
        <v>17</v>
      </c>
      <c r="L8" s="11" t="s">
        <v>129</v>
      </c>
    </row>
    <row r="9" spans="1:14" s="17" customFormat="1" ht="30" customHeight="1" x14ac:dyDescent="0.2">
      <c r="A9" s="3">
        <v>42789</v>
      </c>
      <c r="B9" s="8">
        <v>0</v>
      </c>
      <c r="C9" s="13" t="s">
        <v>27</v>
      </c>
      <c r="D9" s="8">
        <v>312.36</v>
      </c>
      <c r="E9" s="8">
        <v>312.36</v>
      </c>
      <c r="F9" s="14">
        <v>0</v>
      </c>
      <c r="G9" s="15">
        <v>0</v>
      </c>
      <c r="H9" s="15">
        <f>836.79+338.75</f>
        <v>1175.54</v>
      </c>
      <c r="I9" s="19" t="s">
        <v>26</v>
      </c>
      <c r="J9" s="3">
        <v>42789</v>
      </c>
      <c r="K9" s="10" t="s">
        <v>16</v>
      </c>
      <c r="L9" s="11" t="s">
        <v>130</v>
      </c>
    </row>
    <row r="10" spans="1:14" s="17" customFormat="1" ht="30" customHeight="1" x14ac:dyDescent="0.2">
      <c r="A10" s="21">
        <v>42802</v>
      </c>
      <c r="B10" s="8">
        <v>1000</v>
      </c>
      <c r="C10" s="13" t="s">
        <v>31</v>
      </c>
      <c r="D10" s="8">
        <v>495.55</v>
      </c>
      <c r="E10" s="8">
        <v>0</v>
      </c>
      <c r="F10" s="22">
        <v>504.45</v>
      </c>
      <c r="G10" s="15">
        <v>760</v>
      </c>
      <c r="H10" s="15">
        <v>0</v>
      </c>
      <c r="I10" s="19" t="s">
        <v>32</v>
      </c>
      <c r="J10" s="3" t="s">
        <v>50</v>
      </c>
      <c r="K10" s="10" t="s">
        <v>33</v>
      </c>
      <c r="L10" s="11" t="s">
        <v>131</v>
      </c>
    </row>
    <row r="11" spans="1:14" s="17" customFormat="1" ht="30" customHeight="1" x14ac:dyDescent="0.2">
      <c r="A11" s="3">
        <v>42809</v>
      </c>
      <c r="B11" s="8">
        <v>0</v>
      </c>
      <c r="C11" s="13" t="s">
        <v>37</v>
      </c>
      <c r="D11" s="8">
        <v>144.9</v>
      </c>
      <c r="E11" s="8">
        <v>144.9</v>
      </c>
      <c r="F11" s="22">
        <v>0</v>
      </c>
      <c r="G11" s="15">
        <v>0</v>
      </c>
      <c r="H11" s="15">
        <f>566.79+437.93</f>
        <v>1004.72</v>
      </c>
      <c r="I11" s="19" t="s">
        <v>26</v>
      </c>
      <c r="J11" s="3">
        <v>42809</v>
      </c>
      <c r="K11" s="10" t="s">
        <v>16</v>
      </c>
      <c r="L11" s="11" t="s">
        <v>141</v>
      </c>
    </row>
    <row r="12" spans="1:14" s="17" customFormat="1" ht="30" customHeight="1" x14ac:dyDescent="0.2">
      <c r="A12" s="3">
        <v>42818</v>
      </c>
      <c r="B12" s="8">
        <v>0</v>
      </c>
      <c r="C12" s="13" t="s">
        <v>44</v>
      </c>
      <c r="D12" s="8">
        <v>397.44</v>
      </c>
      <c r="E12" s="8">
        <v>397.44</v>
      </c>
      <c r="F12" s="22">
        <v>0</v>
      </c>
      <c r="G12" s="15">
        <v>634.82000000000005</v>
      </c>
      <c r="H12" s="15">
        <v>1247.6199999999999</v>
      </c>
      <c r="I12" s="19" t="s">
        <v>39</v>
      </c>
      <c r="J12" s="3" t="s">
        <v>40</v>
      </c>
      <c r="K12" s="10" t="s">
        <v>17</v>
      </c>
      <c r="L12" s="47" t="s">
        <v>43</v>
      </c>
    </row>
    <row r="13" spans="1:14" s="17" customFormat="1" ht="30" customHeight="1" x14ac:dyDescent="0.2">
      <c r="A13" s="3">
        <v>42818</v>
      </c>
      <c r="B13" s="8">
        <v>463.2</v>
      </c>
      <c r="C13" s="13" t="s">
        <v>45</v>
      </c>
      <c r="D13" s="8">
        <v>463.2</v>
      </c>
      <c r="E13" s="8">
        <v>463.2</v>
      </c>
      <c r="F13" s="22">
        <v>0</v>
      </c>
      <c r="G13" s="15">
        <v>634.82000000000005</v>
      </c>
      <c r="H13" s="15">
        <v>1247.6199999999999</v>
      </c>
      <c r="I13" s="19" t="s">
        <v>42</v>
      </c>
      <c r="J13" s="3" t="s">
        <v>122</v>
      </c>
      <c r="K13" s="10" t="s">
        <v>17</v>
      </c>
      <c r="L13" s="48"/>
    </row>
    <row r="14" spans="1:14" s="17" customFormat="1" ht="30" customHeight="1" x14ac:dyDescent="0.2">
      <c r="A14" s="3">
        <v>42818</v>
      </c>
      <c r="B14" s="8">
        <v>500</v>
      </c>
      <c r="C14" s="23" t="s">
        <v>36</v>
      </c>
      <c r="D14" s="8">
        <v>507.22</v>
      </c>
      <c r="E14" s="8">
        <v>7.22</v>
      </c>
      <c r="F14" s="22">
        <v>0</v>
      </c>
      <c r="G14" s="15">
        <v>0</v>
      </c>
      <c r="H14" s="15">
        <v>2343.38</v>
      </c>
      <c r="I14" s="24" t="s">
        <v>35</v>
      </c>
      <c r="J14" s="3">
        <v>42818</v>
      </c>
      <c r="K14" s="10" t="s">
        <v>16</v>
      </c>
      <c r="L14" s="11" t="s">
        <v>34</v>
      </c>
    </row>
    <row r="15" spans="1:14" s="17" customFormat="1" ht="30" customHeight="1" x14ac:dyDescent="0.2">
      <c r="A15" s="3">
        <v>42823</v>
      </c>
      <c r="B15" s="8">
        <v>500</v>
      </c>
      <c r="C15" s="13" t="s">
        <v>38</v>
      </c>
      <c r="D15" s="8">
        <v>543.29999999999995</v>
      </c>
      <c r="E15" s="8">
        <v>43.3</v>
      </c>
      <c r="F15" s="22">
        <v>0</v>
      </c>
      <c r="G15" s="15">
        <v>0</v>
      </c>
      <c r="H15" s="15">
        <f>977.33+1543.02</f>
        <v>2520.35</v>
      </c>
      <c r="I15" s="24" t="s">
        <v>46</v>
      </c>
      <c r="J15" s="3">
        <v>42823</v>
      </c>
      <c r="K15" s="10" t="s">
        <v>16</v>
      </c>
      <c r="L15" s="35" t="s">
        <v>145</v>
      </c>
    </row>
    <row r="16" spans="1:14" s="17" customFormat="1" ht="30" customHeight="1" x14ac:dyDescent="0.2">
      <c r="A16" s="3">
        <v>42824</v>
      </c>
      <c r="B16" s="8">
        <v>500</v>
      </c>
      <c r="C16" s="13" t="s">
        <v>41</v>
      </c>
      <c r="D16" s="8">
        <v>503.57</v>
      </c>
      <c r="E16" s="8">
        <v>3.57</v>
      </c>
      <c r="F16" s="22">
        <v>0</v>
      </c>
      <c r="G16" s="15">
        <v>149</v>
      </c>
      <c r="H16" s="15">
        <v>0</v>
      </c>
      <c r="I16" s="19" t="s">
        <v>22</v>
      </c>
      <c r="J16" s="3" t="s">
        <v>123</v>
      </c>
      <c r="K16" s="9" t="s">
        <v>48</v>
      </c>
      <c r="L16" s="35" t="s">
        <v>47</v>
      </c>
    </row>
    <row r="17" spans="1:12" s="17" customFormat="1" ht="30" customHeight="1" x14ac:dyDescent="0.2">
      <c r="A17" s="3">
        <v>42853</v>
      </c>
      <c r="B17" s="8">
        <v>600</v>
      </c>
      <c r="C17" s="13" t="s">
        <v>49</v>
      </c>
      <c r="D17" s="8">
        <v>528.39</v>
      </c>
      <c r="E17" s="8">
        <v>0</v>
      </c>
      <c r="F17" s="22">
        <f t="shared" ref="F17:F24" si="0">B17-D17</f>
        <v>71.610000000000014</v>
      </c>
      <c r="G17" s="15">
        <v>149</v>
      </c>
      <c r="H17" s="15">
        <v>0</v>
      </c>
      <c r="I17" s="19" t="s">
        <v>22</v>
      </c>
      <c r="J17" s="3" t="s">
        <v>124</v>
      </c>
      <c r="K17" s="9" t="s">
        <v>48</v>
      </c>
      <c r="L17" s="35" t="s">
        <v>132</v>
      </c>
    </row>
    <row r="18" spans="1:12" s="17" customFormat="1" ht="30" customHeight="1" x14ac:dyDescent="0.2">
      <c r="A18" s="3">
        <v>42870</v>
      </c>
      <c r="B18" s="8">
        <v>600</v>
      </c>
      <c r="C18" s="13" t="s">
        <v>51</v>
      </c>
      <c r="D18" s="8">
        <v>472</v>
      </c>
      <c r="E18" s="8">
        <v>0</v>
      </c>
      <c r="F18" s="22">
        <f t="shared" si="0"/>
        <v>128</v>
      </c>
      <c r="G18" s="15">
        <v>0</v>
      </c>
      <c r="H18" s="15">
        <f>977.33+30</f>
        <v>1007.33</v>
      </c>
      <c r="I18" s="19" t="s">
        <v>0</v>
      </c>
      <c r="J18" s="3">
        <v>42865</v>
      </c>
      <c r="K18" s="9" t="s">
        <v>16</v>
      </c>
      <c r="L18" s="35" t="s">
        <v>138</v>
      </c>
    </row>
    <row r="19" spans="1:12" s="17" customFormat="1" ht="30" customHeight="1" x14ac:dyDescent="0.2">
      <c r="A19" s="3">
        <v>42871</v>
      </c>
      <c r="B19" s="8">
        <v>1000</v>
      </c>
      <c r="C19" s="13" t="s">
        <v>52</v>
      </c>
      <c r="D19" s="8">
        <v>342</v>
      </c>
      <c r="E19" s="8">
        <v>0</v>
      </c>
      <c r="F19" s="22">
        <f t="shared" si="0"/>
        <v>658</v>
      </c>
      <c r="G19" s="15">
        <f>309*2</f>
        <v>618</v>
      </c>
      <c r="H19" s="15">
        <f>327.14+209.65</f>
        <v>536.79</v>
      </c>
      <c r="I19" s="19" t="s">
        <v>55</v>
      </c>
      <c r="J19" s="3" t="s">
        <v>53</v>
      </c>
      <c r="K19" s="9" t="s">
        <v>54</v>
      </c>
      <c r="L19" s="35" t="s">
        <v>126</v>
      </c>
    </row>
    <row r="20" spans="1:12" s="17" customFormat="1" ht="30" customHeight="1" x14ac:dyDescent="0.2">
      <c r="A20" s="3">
        <v>42878</v>
      </c>
      <c r="B20" s="8">
        <v>600</v>
      </c>
      <c r="C20" s="13" t="s">
        <v>58</v>
      </c>
      <c r="D20" s="8">
        <v>403.88</v>
      </c>
      <c r="E20" s="8">
        <v>0</v>
      </c>
      <c r="F20" s="22">
        <f t="shared" si="0"/>
        <v>196.12</v>
      </c>
      <c r="G20" s="15">
        <v>149</v>
      </c>
      <c r="H20" s="15">
        <v>0</v>
      </c>
      <c r="I20" s="19" t="s">
        <v>22</v>
      </c>
      <c r="J20" s="3" t="s">
        <v>56</v>
      </c>
      <c r="K20" s="9" t="s">
        <v>57</v>
      </c>
      <c r="L20" s="35" t="s">
        <v>146</v>
      </c>
    </row>
    <row r="21" spans="1:12" s="17" customFormat="1" ht="30" customHeight="1" x14ac:dyDescent="0.2">
      <c r="A21" s="3">
        <v>42891</v>
      </c>
      <c r="B21" s="8">
        <v>300</v>
      </c>
      <c r="C21" s="13" t="s">
        <v>61</v>
      </c>
      <c r="D21" s="8">
        <v>133</v>
      </c>
      <c r="E21" s="8">
        <v>0</v>
      </c>
      <c r="F21" s="22">
        <f t="shared" si="0"/>
        <v>167</v>
      </c>
      <c r="G21" s="15">
        <v>343</v>
      </c>
      <c r="H21" s="15">
        <f>646.8+1208.9+438</f>
        <v>2293.6999999999998</v>
      </c>
      <c r="I21" s="19" t="s">
        <v>63</v>
      </c>
      <c r="J21" s="3" t="s">
        <v>65</v>
      </c>
      <c r="K21" s="9" t="s">
        <v>64</v>
      </c>
      <c r="L21" s="35" t="s">
        <v>147</v>
      </c>
    </row>
    <row r="22" spans="1:12" s="17" customFormat="1" ht="30" customHeight="1" x14ac:dyDescent="0.2">
      <c r="A22" s="3">
        <v>42891</v>
      </c>
      <c r="B22" s="8">
        <v>800</v>
      </c>
      <c r="C22" s="13" t="s">
        <v>67</v>
      </c>
      <c r="D22" s="8">
        <v>464.53</v>
      </c>
      <c r="E22" s="8">
        <v>0</v>
      </c>
      <c r="F22" s="22">
        <f t="shared" si="0"/>
        <v>335.47</v>
      </c>
      <c r="G22" s="15">
        <v>209</v>
      </c>
      <c r="H22" s="15">
        <v>0</v>
      </c>
      <c r="I22" s="19" t="s">
        <v>66</v>
      </c>
      <c r="J22" s="3" t="s">
        <v>70</v>
      </c>
      <c r="K22" s="9" t="s">
        <v>68</v>
      </c>
      <c r="L22" s="35" t="s">
        <v>69</v>
      </c>
    </row>
    <row r="23" spans="1:12" s="17" customFormat="1" ht="30" customHeight="1" x14ac:dyDescent="0.2">
      <c r="A23" s="3">
        <v>42891</v>
      </c>
      <c r="B23" s="8">
        <v>500</v>
      </c>
      <c r="C23" s="13" t="s">
        <v>71</v>
      </c>
      <c r="D23" s="8">
        <v>391.74</v>
      </c>
      <c r="E23" s="8">
        <v>0</v>
      </c>
      <c r="F23" s="22">
        <f t="shared" si="0"/>
        <v>108.25999999999999</v>
      </c>
      <c r="G23" s="15">
        <f>343</f>
        <v>343</v>
      </c>
      <c r="H23" s="15">
        <f>1335+438</f>
        <v>1773</v>
      </c>
      <c r="I23" s="19" t="s">
        <v>92</v>
      </c>
      <c r="J23" s="3" t="s">
        <v>62</v>
      </c>
      <c r="K23" s="9" t="s">
        <v>16</v>
      </c>
      <c r="L23" s="35" t="s">
        <v>148</v>
      </c>
    </row>
    <row r="24" spans="1:12" s="17" customFormat="1" ht="30" customHeight="1" x14ac:dyDescent="0.2">
      <c r="A24" s="3">
        <v>42943</v>
      </c>
      <c r="B24" s="8">
        <v>600</v>
      </c>
      <c r="C24" s="13" t="s">
        <v>72</v>
      </c>
      <c r="D24" s="8">
        <v>478.05</v>
      </c>
      <c r="E24" s="8">
        <v>0</v>
      </c>
      <c r="F24" s="22">
        <f t="shared" si="0"/>
        <v>121.94999999999999</v>
      </c>
      <c r="G24" s="15">
        <v>149</v>
      </c>
      <c r="H24" s="15">
        <v>0</v>
      </c>
      <c r="I24" s="19" t="s">
        <v>22</v>
      </c>
      <c r="J24" s="3" t="s">
        <v>60</v>
      </c>
      <c r="K24" s="9" t="s">
        <v>68</v>
      </c>
      <c r="L24" s="35" t="s">
        <v>127</v>
      </c>
    </row>
    <row r="25" spans="1:12" s="25" customFormat="1" ht="30" customHeight="1" x14ac:dyDescent="0.2">
      <c r="A25" s="4">
        <v>42913</v>
      </c>
      <c r="B25" s="8">
        <v>1000</v>
      </c>
      <c r="C25" s="26" t="s">
        <v>78</v>
      </c>
      <c r="D25" s="8">
        <v>1276.19</v>
      </c>
      <c r="E25" s="8">
        <v>276.19</v>
      </c>
      <c r="F25" s="22">
        <v>0</v>
      </c>
      <c r="G25" s="15">
        <f>323.9*3</f>
        <v>971.69999999999993</v>
      </c>
      <c r="H25" s="15">
        <v>0</v>
      </c>
      <c r="I25" s="18" t="s">
        <v>76</v>
      </c>
      <c r="J25" s="4" t="s">
        <v>74</v>
      </c>
      <c r="K25" s="9" t="s">
        <v>75</v>
      </c>
      <c r="L25" s="36" t="s">
        <v>133</v>
      </c>
    </row>
    <row r="26" spans="1:12" s="25" customFormat="1" ht="30" customHeight="1" x14ac:dyDescent="0.2">
      <c r="A26" s="4">
        <v>42921</v>
      </c>
      <c r="B26" s="8">
        <v>500</v>
      </c>
      <c r="C26" s="26" t="s">
        <v>77</v>
      </c>
      <c r="D26" s="8">
        <v>249.2</v>
      </c>
      <c r="E26" s="8">
        <v>0</v>
      </c>
      <c r="F26" s="22">
        <f t="shared" ref="F26:F30" si="1">B26-D26</f>
        <v>250.8</v>
      </c>
      <c r="G26" s="15"/>
      <c r="H26" s="15">
        <f>408.21+394.84</f>
        <v>803.05</v>
      </c>
      <c r="I26" s="19" t="s">
        <v>0</v>
      </c>
      <c r="J26" s="4">
        <v>42921</v>
      </c>
      <c r="K26" s="9" t="s">
        <v>16</v>
      </c>
      <c r="L26" s="36" t="s">
        <v>139</v>
      </c>
    </row>
    <row r="27" spans="1:12" s="25" customFormat="1" ht="30" customHeight="1" x14ac:dyDescent="0.2">
      <c r="A27" s="4">
        <v>42927</v>
      </c>
      <c r="B27" s="8">
        <v>0</v>
      </c>
      <c r="C27" s="26" t="s">
        <v>79</v>
      </c>
      <c r="D27" s="8">
        <v>486</v>
      </c>
      <c r="E27" s="8">
        <v>0</v>
      </c>
      <c r="F27" s="22">
        <f t="shared" si="1"/>
        <v>-486</v>
      </c>
      <c r="G27" s="15"/>
      <c r="H27" s="15">
        <v>1331.21</v>
      </c>
      <c r="I27" s="19" t="s">
        <v>66</v>
      </c>
      <c r="J27" s="4">
        <v>42928</v>
      </c>
      <c r="K27" s="9" t="s">
        <v>16</v>
      </c>
      <c r="L27" s="36" t="s">
        <v>149</v>
      </c>
    </row>
    <row r="28" spans="1:12" s="17" customFormat="1" ht="30" customHeight="1" x14ac:dyDescent="0.2">
      <c r="A28" s="3">
        <v>42934</v>
      </c>
      <c r="B28" s="8">
        <v>600</v>
      </c>
      <c r="C28" s="13" t="s">
        <v>80</v>
      </c>
      <c r="D28" s="8">
        <v>436.28</v>
      </c>
      <c r="E28" s="8">
        <v>0</v>
      </c>
      <c r="F28" s="22">
        <f t="shared" si="1"/>
        <v>163.72000000000003</v>
      </c>
      <c r="G28" s="15">
        <v>149</v>
      </c>
      <c r="H28" s="15">
        <v>0</v>
      </c>
      <c r="I28" s="19" t="s">
        <v>22</v>
      </c>
      <c r="J28" s="3" t="s">
        <v>59</v>
      </c>
      <c r="K28" s="9" t="s">
        <v>68</v>
      </c>
      <c r="L28" s="35" t="s">
        <v>127</v>
      </c>
    </row>
    <row r="29" spans="1:12" s="25" customFormat="1" ht="30" customHeight="1" x14ac:dyDescent="0.2">
      <c r="A29" s="4">
        <v>42947</v>
      </c>
      <c r="B29" s="8">
        <v>500</v>
      </c>
      <c r="C29" s="26" t="s">
        <v>81</v>
      </c>
      <c r="D29" s="8">
        <v>451</v>
      </c>
      <c r="E29" s="8">
        <v>0</v>
      </c>
      <c r="F29" s="22">
        <f>B29-D29</f>
        <v>49</v>
      </c>
      <c r="G29" s="15">
        <v>567</v>
      </c>
      <c r="H29" s="15">
        <v>1580.43</v>
      </c>
      <c r="I29" s="19" t="s">
        <v>66</v>
      </c>
      <c r="J29" s="4" t="s">
        <v>125</v>
      </c>
      <c r="K29" s="9" t="s">
        <v>82</v>
      </c>
      <c r="L29" s="36" t="s">
        <v>151</v>
      </c>
    </row>
    <row r="30" spans="1:12" s="25" customFormat="1" ht="30" customHeight="1" x14ac:dyDescent="0.2">
      <c r="A30" s="4">
        <v>42955</v>
      </c>
      <c r="B30" s="8">
        <v>600</v>
      </c>
      <c r="C30" s="26" t="s">
        <v>83</v>
      </c>
      <c r="D30" s="8">
        <v>470.84</v>
      </c>
      <c r="E30" s="8">
        <v>0</v>
      </c>
      <c r="F30" s="22">
        <f t="shared" si="1"/>
        <v>129.16000000000003</v>
      </c>
      <c r="G30" s="15">
        <v>149</v>
      </c>
      <c r="H30" s="15">
        <v>0</v>
      </c>
      <c r="I30" s="19" t="s">
        <v>22</v>
      </c>
      <c r="J30" s="4" t="s">
        <v>73</v>
      </c>
      <c r="K30" s="9" t="s">
        <v>68</v>
      </c>
      <c r="L30" s="36" t="s">
        <v>150</v>
      </c>
    </row>
    <row r="31" spans="1:12" s="25" customFormat="1" ht="30" customHeight="1" x14ac:dyDescent="0.2">
      <c r="A31" s="4">
        <v>42954</v>
      </c>
      <c r="B31" s="8">
        <v>500</v>
      </c>
      <c r="C31" s="26" t="s">
        <v>87</v>
      </c>
      <c r="D31" s="8">
        <v>684.31</v>
      </c>
      <c r="E31" s="8">
        <v>184.31</v>
      </c>
      <c r="F31" s="22">
        <v>0</v>
      </c>
      <c r="G31" s="15">
        <f>305*2</f>
        <v>610</v>
      </c>
      <c r="H31" s="15">
        <f>927.88+1366.45</f>
        <v>2294.33</v>
      </c>
      <c r="I31" s="18" t="s">
        <v>84</v>
      </c>
      <c r="J31" s="4" t="s">
        <v>86</v>
      </c>
      <c r="K31" s="9" t="s">
        <v>85</v>
      </c>
      <c r="L31" s="36" t="s">
        <v>134</v>
      </c>
    </row>
    <row r="32" spans="1:12" s="25" customFormat="1" ht="30" customHeight="1" x14ac:dyDescent="0.2">
      <c r="A32" s="4">
        <v>42961</v>
      </c>
      <c r="B32" s="8">
        <v>1000</v>
      </c>
      <c r="C32" s="26" t="s">
        <v>91</v>
      </c>
      <c r="D32" s="8">
        <v>748.42</v>
      </c>
      <c r="E32" s="8">
        <v>0</v>
      </c>
      <c r="F32" s="22">
        <f>B32-D32</f>
        <v>251.58000000000004</v>
      </c>
      <c r="G32" s="15">
        <f>343.2*2</f>
        <v>686.4</v>
      </c>
      <c r="H32" s="15">
        <f>597.55+530.56</f>
        <v>1128.1099999999999</v>
      </c>
      <c r="I32" s="18" t="s">
        <v>84</v>
      </c>
      <c r="J32" s="4" t="s">
        <v>88</v>
      </c>
      <c r="K32" s="9" t="s">
        <v>89</v>
      </c>
      <c r="L32" s="36" t="s">
        <v>90</v>
      </c>
    </row>
    <row r="33" spans="1:12" s="25" customFormat="1" ht="30" customHeight="1" x14ac:dyDescent="0.2">
      <c r="A33" s="4">
        <v>42975</v>
      </c>
      <c r="B33" s="8">
        <v>500</v>
      </c>
      <c r="C33" s="26" t="s">
        <v>93</v>
      </c>
      <c r="D33" s="8">
        <v>1298.8599999999999</v>
      </c>
      <c r="E33" s="8">
        <f>D33-B33</f>
        <v>798.8599999999999</v>
      </c>
      <c r="F33" s="22">
        <v>0</v>
      </c>
      <c r="G33" s="15">
        <v>0</v>
      </c>
      <c r="H33" s="15">
        <f>2*1099.91+846.12</f>
        <v>3045.94</v>
      </c>
      <c r="I33" s="18" t="s">
        <v>84</v>
      </c>
      <c r="J33" s="4">
        <v>42976</v>
      </c>
      <c r="K33" s="9" t="s">
        <v>16</v>
      </c>
      <c r="L33" s="36" t="s">
        <v>110</v>
      </c>
    </row>
    <row r="34" spans="1:12" s="25" customFormat="1" ht="30" customHeight="1" x14ac:dyDescent="0.2">
      <c r="A34" s="4">
        <v>42975</v>
      </c>
      <c r="B34" s="8">
        <v>0</v>
      </c>
      <c r="C34" s="26" t="s">
        <v>95</v>
      </c>
      <c r="D34" s="8">
        <v>580.45000000000005</v>
      </c>
      <c r="E34" s="8">
        <v>580.45000000000005</v>
      </c>
      <c r="F34" s="22">
        <v>0</v>
      </c>
      <c r="G34" s="15">
        <v>0</v>
      </c>
      <c r="H34" s="15">
        <v>0</v>
      </c>
      <c r="I34" s="18" t="s">
        <v>97</v>
      </c>
      <c r="J34" s="4">
        <v>42976</v>
      </c>
      <c r="K34" s="9" t="s">
        <v>108</v>
      </c>
      <c r="L34" s="11" t="s">
        <v>111</v>
      </c>
    </row>
    <row r="35" spans="1:12" s="25" customFormat="1" ht="30" customHeight="1" x14ac:dyDescent="0.2">
      <c r="A35" s="4">
        <v>42991</v>
      </c>
      <c r="B35" s="8">
        <v>600</v>
      </c>
      <c r="C35" s="26" t="s">
        <v>96</v>
      </c>
      <c r="D35" s="8">
        <v>453.82</v>
      </c>
      <c r="E35" s="8">
        <v>0</v>
      </c>
      <c r="F35" s="22">
        <f>B35-D35</f>
        <v>146.18</v>
      </c>
      <c r="G35" s="15">
        <v>149</v>
      </c>
      <c r="H35" s="15">
        <v>0</v>
      </c>
      <c r="I35" s="18" t="s">
        <v>22</v>
      </c>
      <c r="J35" s="4" t="s">
        <v>98</v>
      </c>
      <c r="K35" s="9" t="s">
        <v>68</v>
      </c>
      <c r="L35" s="11" t="s">
        <v>112</v>
      </c>
    </row>
    <row r="36" spans="1:12" s="25" customFormat="1" ht="30" customHeight="1" x14ac:dyDescent="0.2">
      <c r="A36" s="4">
        <v>43006</v>
      </c>
      <c r="B36" s="8">
        <v>0</v>
      </c>
      <c r="C36" s="26" t="s">
        <v>99</v>
      </c>
      <c r="D36" s="8">
        <v>281.68</v>
      </c>
      <c r="E36" s="8">
        <f t="shared" ref="E36:E39" si="2">D36-B36</f>
        <v>281.68</v>
      </c>
      <c r="F36" s="22">
        <v>0</v>
      </c>
      <c r="G36" s="15"/>
      <c r="H36" s="15"/>
      <c r="I36" s="18" t="s">
        <v>97</v>
      </c>
      <c r="J36" s="4" t="s">
        <v>106</v>
      </c>
      <c r="K36" s="9" t="s">
        <v>100</v>
      </c>
      <c r="L36" s="11" t="s">
        <v>135</v>
      </c>
    </row>
    <row r="37" spans="1:12" s="25" customFormat="1" ht="30" customHeight="1" x14ac:dyDescent="0.2">
      <c r="A37" s="4">
        <v>43012</v>
      </c>
      <c r="B37" s="8">
        <v>600</v>
      </c>
      <c r="C37" s="26" t="s">
        <v>101</v>
      </c>
      <c r="D37" s="8">
        <v>347.53</v>
      </c>
      <c r="E37" s="8">
        <v>0</v>
      </c>
      <c r="F37" s="22">
        <f>B37-D37</f>
        <v>252.47000000000003</v>
      </c>
      <c r="G37" s="15">
        <v>149</v>
      </c>
      <c r="H37" s="15">
        <v>0</v>
      </c>
      <c r="I37" s="18" t="s">
        <v>22</v>
      </c>
      <c r="J37" s="26" t="s">
        <v>107</v>
      </c>
      <c r="K37" s="9" t="s">
        <v>68</v>
      </c>
      <c r="L37" s="11" t="s">
        <v>112</v>
      </c>
    </row>
    <row r="38" spans="1:12" s="25" customFormat="1" ht="30" customHeight="1" x14ac:dyDescent="0.2">
      <c r="A38" s="4">
        <v>43013</v>
      </c>
      <c r="B38" s="8">
        <v>0</v>
      </c>
      <c r="C38" s="26">
        <v>0</v>
      </c>
      <c r="D38" s="8">
        <v>0</v>
      </c>
      <c r="E38" s="8">
        <v>0</v>
      </c>
      <c r="F38" s="22">
        <v>0</v>
      </c>
      <c r="G38" s="15">
        <v>484.15</v>
      </c>
      <c r="H38" s="15">
        <f>724.13+758.34+39</f>
        <v>1521.47</v>
      </c>
      <c r="I38" s="18" t="s">
        <v>97</v>
      </c>
      <c r="J38" s="4">
        <v>43013</v>
      </c>
      <c r="K38" s="9" t="s">
        <v>16</v>
      </c>
      <c r="L38" s="11" t="s">
        <v>142</v>
      </c>
    </row>
    <row r="39" spans="1:12" s="25" customFormat="1" ht="30" customHeight="1" x14ac:dyDescent="0.2">
      <c r="A39" s="4">
        <v>43013</v>
      </c>
      <c r="B39" s="8">
        <v>0</v>
      </c>
      <c r="C39" s="26" t="s">
        <v>102</v>
      </c>
      <c r="D39" s="8">
        <v>100</v>
      </c>
      <c r="E39" s="8">
        <f t="shared" si="2"/>
        <v>100</v>
      </c>
      <c r="F39" s="22">
        <v>0</v>
      </c>
      <c r="G39" s="15">
        <v>0</v>
      </c>
      <c r="H39" s="15">
        <f>393.25+724.13+457.38+78</f>
        <v>1652.7600000000002</v>
      </c>
      <c r="I39" s="16" t="s">
        <v>26</v>
      </c>
      <c r="J39" s="4">
        <v>43013</v>
      </c>
      <c r="K39" s="9" t="s">
        <v>16</v>
      </c>
      <c r="L39" s="11" t="s">
        <v>143</v>
      </c>
    </row>
    <row r="40" spans="1:12" s="25" customFormat="1" ht="54.75" customHeight="1" x14ac:dyDescent="0.2">
      <c r="A40" s="4">
        <v>43018</v>
      </c>
      <c r="B40" s="8">
        <v>0</v>
      </c>
      <c r="C40" s="26">
        <v>0</v>
      </c>
      <c r="D40" s="8">
        <v>0</v>
      </c>
      <c r="E40" s="8">
        <v>0</v>
      </c>
      <c r="F40" s="22">
        <v>0</v>
      </c>
      <c r="G40" s="15">
        <v>0</v>
      </c>
      <c r="H40" s="15">
        <f>2776.12+100</f>
        <v>2876.12</v>
      </c>
      <c r="I40" s="16" t="s">
        <v>116</v>
      </c>
      <c r="J40" s="4">
        <v>43018</v>
      </c>
      <c r="K40" s="9" t="s">
        <v>117</v>
      </c>
      <c r="L40" s="11" t="s">
        <v>118</v>
      </c>
    </row>
    <row r="41" spans="1:12" s="25" customFormat="1" ht="30" customHeight="1" x14ac:dyDescent="0.2">
      <c r="A41" s="4">
        <v>43026</v>
      </c>
      <c r="B41" s="8">
        <v>0</v>
      </c>
      <c r="C41" s="26">
        <v>0</v>
      </c>
      <c r="D41" s="8">
        <v>0</v>
      </c>
      <c r="E41" s="8">
        <v>0</v>
      </c>
      <c r="F41" s="22">
        <v>0</v>
      </c>
      <c r="G41" s="15">
        <v>0</v>
      </c>
      <c r="H41" s="15">
        <f>667.81+582.34</f>
        <v>1250.1500000000001</v>
      </c>
      <c r="I41" s="16" t="s">
        <v>26</v>
      </c>
      <c r="J41" s="4">
        <v>43026</v>
      </c>
      <c r="K41" s="9" t="s">
        <v>16</v>
      </c>
      <c r="L41" s="11" t="s">
        <v>140</v>
      </c>
    </row>
    <row r="42" spans="1:12" s="25" customFormat="1" ht="30" customHeight="1" x14ac:dyDescent="0.2">
      <c r="A42" s="4">
        <v>43039</v>
      </c>
      <c r="B42" s="8">
        <v>300</v>
      </c>
      <c r="C42" s="26" t="s">
        <v>103</v>
      </c>
      <c r="D42" s="8">
        <v>140</v>
      </c>
      <c r="E42" s="8">
        <v>0</v>
      </c>
      <c r="F42" s="22">
        <f>B42-D42</f>
        <v>160</v>
      </c>
      <c r="G42" s="37">
        <v>0</v>
      </c>
      <c r="H42" s="37">
        <v>0</v>
      </c>
      <c r="I42" s="18" t="s">
        <v>22</v>
      </c>
      <c r="J42" s="4">
        <v>43039</v>
      </c>
      <c r="K42" s="9" t="s">
        <v>16</v>
      </c>
      <c r="L42" s="11" t="s">
        <v>113</v>
      </c>
    </row>
    <row r="43" spans="1:12" s="25" customFormat="1" ht="30" customHeight="1" x14ac:dyDescent="0.2">
      <c r="A43" s="4">
        <v>43040</v>
      </c>
      <c r="B43" s="8">
        <v>1000</v>
      </c>
      <c r="C43" s="26" t="s">
        <v>104</v>
      </c>
      <c r="D43" s="8">
        <v>366.39</v>
      </c>
      <c r="E43" s="8">
        <v>0</v>
      </c>
      <c r="F43" s="22">
        <f>B43-D43</f>
        <v>633.61</v>
      </c>
      <c r="G43" s="37">
        <v>315.10000000000002</v>
      </c>
      <c r="H43" s="37">
        <v>584.16999999999996</v>
      </c>
      <c r="I43" s="18" t="s">
        <v>109</v>
      </c>
      <c r="J43" s="4">
        <v>43038</v>
      </c>
      <c r="K43" s="9" t="s">
        <v>16</v>
      </c>
      <c r="L43" s="36" t="s">
        <v>136</v>
      </c>
    </row>
    <row r="44" spans="1:12" s="25" customFormat="1" ht="30" customHeight="1" x14ac:dyDescent="0.2">
      <c r="A44" s="4">
        <v>43049</v>
      </c>
      <c r="B44" s="8">
        <v>800</v>
      </c>
      <c r="C44" s="26" t="s">
        <v>105</v>
      </c>
      <c r="D44" s="8">
        <v>685.19</v>
      </c>
      <c r="E44" s="8">
        <v>0</v>
      </c>
      <c r="F44" s="22">
        <f>B44-D44</f>
        <v>114.80999999999995</v>
      </c>
      <c r="G44" s="37">
        <v>149</v>
      </c>
      <c r="H44" s="37">
        <v>0</v>
      </c>
      <c r="I44" s="18" t="s">
        <v>22</v>
      </c>
      <c r="J44" s="4">
        <v>43049</v>
      </c>
      <c r="K44" s="9" t="s">
        <v>115</v>
      </c>
      <c r="L44" s="11" t="s">
        <v>114</v>
      </c>
    </row>
    <row r="45" spans="1:12" s="25" customFormat="1" ht="30" customHeight="1" x14ac:dyDescent="0.2">
      <c r="A45" s="4">
        <v>43076</v>
      </c>
      <c r="B45" s="8">
        <v>0</v>
      </c>
      <c r="C45" s="26" t="s">
        <v>152</v>
      </c>
      <c r="D45" s="8">
        <v>289.8</v>
      </c>
      <c r="E45" s="8">
        <v>289.8</v>
      </c>
      <c r="F45" s="22"/>
      <c r="G45" s="37"/>
      <c r="H45" s="37"/>
      <c r="I45" s="18" t="s">
        <v>97</v>
      </c>
      <c r="J45" s="4" t="s">
        <v>162</v>
      </c>
      <c r="K45" s="9" t="s">
        <v>16</v>
      </c>
      <c r="L45" s="11" t="s">
        <v>161</v>
      </c>
    </row>
    <row r="46" spans="1:12" s="25" customFormat="1" ht="30" customHeight="1" x14ac:dyDescent="0.2">
      <c r="A46" s="4">
        <v>43076</v>
      </c>
      <c r="B46" s="8">
        <v>0</v>
      </c>
      <c r="C46" s="26" t="s">
        <v>153</v>
      </c>
      <c r="D46" s="8">
        <v>321.60000000000002</v>
      </c>
      <c r="E46" s="8">
        <v>321.60000000000002</v>
      </c>
      <c r="F46" s="22"/>
      <c r="G46" s="37"/>
      <c r="H46" s="37"/>
      <c r="I46" s="18" t="s">
        <v>97</v>
      </c>
      <c r="J46" s="4" t="s">
        <v>163</v>
      </c>
      <c r="K46" s="9" t="s">
        <v>16</v>
      </c>
      <c r="L46" s="11" t="s">
        <v>164</v>
      </c>
    </row>
    <row r="47" spans="1:12" s="25" customFormat="1" ht="48" x14ac:dyDescent="0.2">
      <c r="A47" s="4">
        <v>43076</v>
      </c>
      <c r="B47" s="8">
        <v>0</v>
      </c>
      <c r="C47" s="26" t="s">
        <v>154</v>
      </c>
      <c r="D47" s="8">
        <v>180.2</v>
      </c>
      <c r="E47" s="8">
        <v>180.2</v>
      </c>
      <c r="F47" s="22">
        <v>0</v>
      </c>
      <c r="G47" s="37">
        <v>0</v>
      </c>
      <c r="H47" s="37">
        <v>0</v>
      </c>
      <c r="I47" s="18" t="s">
        <v>97</v>
      </c>
      <c r="J47" s="4">
        <v>43018</v>
      </c>
      <c r="K47" s="9" t="s">
        <v>117</v>
      </c>
      <c r="L47" s="11" t="s">
        <v>118</v>
      </c>
    </row>
    <row r="48" spans="1:12" s="25" customFormat="1" ht="30" customHeight="1" x14ac:dyDescent="0.2">
      <c r="A48" s="4">
        <v>43076</v>
      </c>
      <c r="B48" s="8">
        <v>0</v>
      </c>
      <c r="C48" s="26" t="s">
        <v>155</v>
      </c>
      <c r="D48" s="8">
        <v>46</v>
      </c>
      <c r="E48" s="8">
        <v>46</v>
      </c>
      <c r="F48" s="22">
        <v>0</v>
      </c>
      <c r="G48" s="37">
        <v>0</v>
      </c>
      <c r="H48" s="37">
        <v>1180</v>
      </c>
      <c r="I48" s="18" t="s">
        <v>97</v>
      </c>
      <c r="J48" s="4" t="s">
        <v>167</v>
      </c>
      <c r="K48" s="9" t="s">
        <v>165</v>
      </c>
      <c r="L48" s="11" t="s">
        <v>166</v>
      </c>
    </row>
    <row r="49" spans="1:16" s="25" customFormat="1" ht="30" customHeight="1" x14ac:dyDescent="0.2">
      <c r="A49" s="4">
        <v>43088</v>
      </c>
      <c r="B49" s="8"/>
      <c r="C49" s="26" t="s">
        <v>156</v>
      </c>
      <c r="D49" s="8"/>
      <c r="E49" s="8"/>
      <c r="F49" s="22">
        <v>0</v>
      </c>
      <c r="G49" s="37"/>
      <c r="H49" s="37">
        <f>2129.54/2</f>
        <v>1064.77</v>
      </c>
      <c r="I49" s="18" t="s">
        <v>159</v>
      </c>
      <c r="J49" s="4" t="s">
        <v>172</v>
      </c>
      <c r="K49" s="9" t="s">
        <v>17</v>
      </c>
      <c r="L49" s="11" t="s">
        <v>171</v>
      </c>
    </row>
    <row r="50" spans="1:16" s="25" customFormat="1" ht="30" customHeight="1" x14ac:dyDescent="0.2">
      <c r="A50" s="4">
        <v>43088</v>
      </c>
      <c r="B50" s="8">
        <v>500</v>
      </c>
      <c r="C50" s="26" t="s">
        <v>157</v>
      </c>
      <c r="D50" s="8">
        <v>248.2</v>
      </c>
      <c r="E50" s="8">
        <v>0</v>
      </c>
      <c r="F50" s="22">
        <f>B50-D50</f>
        <v>251.8</v>
      </c>
      <c r="G50" s="37">
        <f>428.5*4</f>
        <v>1714</v>
      </c>
      <c r="H50" s="37">
        <f>1367.18+906.86</f>
        <v>2274.04</v>
      </c>
      <c r="I50" s="18" t="s">
        <v>169</v>
      </c>
      <c r="J50" s="4" t="s">
        <v>170</v>
      </c>
      <c r="K50" s="9" t="s">
        <v>16</v>
      </c>
      <c r="L50" s="11" t="s">
        <v>168</v>
      </c>
    </row>
    <row r="51" spans="1:16" s="25" customFormat="1" ht="30" customHeight="1" x14ac:dyDescent="0.2">
      <c r="A51" s="4">
        <v>43088</v>
      </c>
      <c r="B51" s="8"/>
      <c r="C51" s="26" t="s">
        <v>158</v>
      </c>
      <c r="D51" s="8">
        <v>922.99</v>
      </c>
      <c r="E51" s="8">
        <v>0</v>
      </c>
      <c r="F51" s="22">
        <v>0</v>
      </c>
      <c r="G51" s="37"/>
      <c r="H51" s="37">
        <v>2129.54</v>
      </c>
      <c r="I51" s="18" t="s">
        <v>160</v>
      </c>
      <c r="J51" s="4" t="s">
        <v>172</v>
      </c>
      <c r="K51" s="9" t="s">
        <v>17</v>
      </c>
      <c r="L51" s="11" t="s">
        <v>171</v>
      </c>
    </row>
    <row r="52" spans="1:16" ht="30" customHeight="1" x14ac:dyDescent="0.2">
      <c r="A52" s="34" t="s">
        <v>10</v>
      </c>
      <c r="B52" s="31">
        <f>SUM(B5:B51)</f>
        <v>18863.2</v>
      </c>
      <c r="C52" s="44"/>
      <c r="D52" s="31">
        <f>SUM(D5:D51)</f>
        <v>19031.790000000005</v>
      </c>
      <c r="E52" s="31">
        <f>SUM(E5:E51)</f>
        <v>4726.08</v>
      </c>
      <c r="F52" s="31">
        <f>SUM(F5:F51)</f>
        <v>5017.28</v>
      </c>
      <c r="G52" s="31">
        <f>SUM(G5:G51)</f>
        <v>11044.939999999999</v>
      </c>
      <c r="H52" s="31">
        <f>SUM(H5:H51)</f>
        <v>40398.139999999992</v>
      </c>
      <c r="I52" s="27"/>
      <c r="J52" s="4"/>
      <c r="K52" s="4"/>
      <c r="L52" s="42"/>
      <c r="M52" s="39"/>
      <c r="N52" s="7"/>
      <c r="O52" s="5"/>
      <c r="P52" s="5"/>
    </row>
    <row r="53" spans="1:16" ht="30" customHeight="1" x14ac:dyDescent="0.2">
      <c r="A53" s="46" t="s">
        <v>13</v>
      </c>
      <c r="B53" s="46"/>
      <c r="C53" s="28"/>
      <c r="D53" s="29"/>
      <c r="E53" s="29">
        <f>B52+E52-F52</f>
        <v>18572</v>
      </c>
      <c r="F53" s="33"/>
      <c r="G53" s="31" t="s">
        <v>15</v>
      </c>
      <c r="H53" s="31">
        <f>G52+H52</f>
        <v>51443.079999999987</v>
      </c>
      <c r="I53" s="30"/>
      <c r="J53" s="32" t="s">
        <v>14</v>
      </c>
      <c r="K53" s="31">
        <f>E53+H53</f>
        <v>70015.079999999987</v>
      </c>
      <c r="L53" s="42"/>
    </row>
    <row r="57" spans="1:16" ht="30" customHeight="1" x14ac:dyDescent="0.2">
      <c r="G57" s="49"/>
      <c r="H57" s="41"/>
    </row>
  </sheetData>
  <mergeCells count="4">
    <mergeCell ref="A1:L2"/>
    <mergeCell ref="A3:L3"/>
    <mergeCell ref="A53:B53"/>
    <mergeCell ref="L12:L13"/>
  </mergeCells>
  <pageMargins left="0.511811024" right="0.511811024" top="0.78740157499999996" bottom="0.78740157499999996" header="0.31496062000000002" footer="0.31496062000000002"/>
  <pageSetup paperSize="9"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 &amp; Orlei</dc:creator>
  <cp:lastModifiedBy>Franciani Ribeiro</cp:lastModifiedBy>
  <cp:lastPrinted>2017-11-27T12:14:46Z</cp:lastPrinted>
  <dcterms:created xsi:type="dcterms:W3CDTF">2016-06-27T01:22:21Z</dcterms:created>
  <dcterms:modified xsi:type="dcterms:W3CDTF">2018-01-17T13:52:44Z</dcterms:modified>
</cp:coreProperties>
</file>