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480" windowHeight="6930"/>
  </bookViews>
  <sheets>
    <sheet name="2016" sheetId="1" r:id="rId1"/>
  </sheets>
  <definedNames>
    <definedName name="_xlnm.Print_Area" localSheetId="0">'2016'!$A$1:$N$89</definedName>
  </definedNames>
  <calcPr calcId="145621"/>
</workbook>
</file>

<file path=xl/calcChain.xml><?xml version="1.0" encoding="utf-8"?>
<calcChain xmlns="http://schemas.openxmlformats.org/spreadsheetml/2006/main">
  <c r="H79" i="1" l="1"/>
  <c r="B77" i="1"/>
  <c r="E79" i="1" s="1"/>
  <c r="L79" i="1" s="1"/>
  <c r="E77" i="1"/>
  <c r="F77" i="1"/>
  <c r="G77" i="1"/>
  <c r="H77" i="1"/>
  <c r="F73" i="1" l="1"/>
  <c r="F74" i="1"/>
  <c r="H76" i="1"/>
  <c r="H75" i="1"/>
  <c r="H73" i="1"/>
  <c r="F68" i="1" l="1"/>
  <c r="F70" i="1" l="1"/>
  <c r="F71" i="1" l="1"/>
  <c r="F72" i="1" l="1"/>
  <c r="G67" i="1" l="1"/>
  <c r="G42" i="1"/>
  <c r="G51" i="1"/>
  <c r="G50" i="1"/>
  <c r="G58" i="1"/>
  <c r="G56" i="1"/>
  <c r="G53" i="1"/>
  <c r="F67" i="1"/>
  <c r="F63" i="1"/>
  <c r="F59" i="1" l="1"/>
  <c r="E60" i="1" l="1"/>
  <c r="H62" i="1"/>
  <c r="H60" i="1"/>
  <c r="F62" i="1"/>
  <c r="H61" i="1"/>
  <c r="F61" i="1"/>
  <c r="E55" i="1"/>
  <c r="E54" i="1"/>
  <c r="F58" i="1"/>
  <c r="H57" i="1"/>
  <c r="G55" i="1" l="1"/>
  <c r="H55" i="1"/>
  <c r="F57" i="1"/>
  <c r="F53" i="1" l="1"/>
  <c r="E52" i="1"/>
  <c r="F51" i="1"/>
  <c r="F50" i="1"/>
  <c r="F48" i="1"/>
  <c r="E47" i="1"/>
  <c r="F46" i="1"/>
  <c r="E44" i="1"/>
  <c r="F41" i="1"/>
  <c r="F40" i="1"/>
  <c r="F39" i="1"/>
  <c r="E38" i="1"/>
  <c r="F37" i="1"/>
  <c r="F34" i="1"/>
  <c r="F32" i="1"/>
  <c r="F33" i="1"/>
  <c r="F30" i="1"/>
  <c r="F29" i="1"/>
  <c r="F27" i="1"/>
  <c r="F25" i="1"/>
  <c r="F24" i="1"/>
  <c r="F23" i="1"/>
  <c r="F22" i="1"/>
  <c r="F20" i="1"/>
  <c r="F16" i="1"/>
  <c r="E17" i="1"/>
  <c r="F14" i="1"/>
  <c r="G43" i="1" l="1"/>
  <c r="H52" i="1" l="1"/>
  <c r="H48" i="1" l="1"/>
  <c r="H49" i="1"/>
  <c r="E13" i="1" l="1"/>
  <c r="G34" i="1" l="1"/>
  <c r="G14" i="1" l="1"/>
  <c r="H37" i="1"/>
  <c r="H39" i="1"/>
  <c r="G7" i="1"/>
  <c r="G35" i="1"/>
  <c r="G8" i="1" l="1"/>
  <c r="G29" i="1"/>
  <c r="G22" i="1"/>
  <c r="H28" i="1"/>
  <c r="H27" i="1"/>
  <c r="H11" i="1"/>
  <c r="H12" i="1"/>
  <c r="H10" i="1"/>
  <c r="H30" i="1"/>
  <c r="H32" i="1"/>
  <c r="H31" i="1"/>
  <c r="G25" i="1" l="1"/>
</calcChain>
</file>

<file path=xl/sharedStrings.xml><?xml version="1.0" encoding="utf-8"?>
<sst xmlns="http://schemas.openxmlformats.org/spreadsheetml/2006/main" count="498" uniqueCount="140">
  <si>
    <t>EMERSON LUIS ALBERTI</t>
  </si>
  <si>
    <t>LUIZ EDUARDO S. WOLFF</t>
  </si>
  <si>
    <t>REINHOLD STEPHANES JUNIOR</t>
  </si>
  <si>
    <t>CLEVERSON MORAES SILVEIRA</t>
  </si>
  <si>
    <t>GUILHERME TAKAO HARA</t>
  </si>
  <si>
    <t>FUNCIONÁRIO</t>
  </si>
  <si>
    <t>PERÍODO DE VIAGEM</t>
  </si>
  <si>
    <t>JUSTIFICATIVA DA VIAGEM</t>
  </si>
  <si>
    <t>ITINERÁRIO</t>
  </si>
  <si>
    <t>RDV N.º</t>
  </si>
  <si>
    <t>Portal da Transparência</t>
  </si>
  <si>
    <t>CURITIBA - BRASÍLIA - CURITIBA</t>
  </si>
  <si>
    <t>REUNIÃO ABRAGEL</t>
  </si>
  <si>
    <t>CURITIBA - FOZ DO JORDÃO - CURITIBA</t>
  </si>
  <si>
    <t>002/16</t>
  </si>
  <si>
    <t>003/16</t>
  </si>
  <si>
    <t>001/16</t>
  </si>
  <si>
    <t>004/16</t>
  </si>
  <si>
    <t>CURITIBA - RIO DE JANEIRO - CURITIBA</t>
  </si>
  <si>
    <t>005/16</t>
  </si>
  <si>
    <t>006/16</t>
  </si>
  <si>
    <t>BUSCA E ENTREGA DE ISOLADORES PARA A UHE FUNDÃO.</t>
  </si>
  <si>
    <t>007/16</t>
  </si>
  <si>
    <t>008/16</t>
  </si>
  <si>
    <t>SERV. DIVERSOS NAS USINAS E PARA OS DESVIOS E BUEIROS.</t>
  </si>
  <si>
    <t>CURITIBA - PENÁPOLIS - GUARAPUAVA - CURITIBA</t>
  </si>
  <si>
    <t>009/16</t>
  </si>
  <si>
    <t>010/16</t>
  </si>
  <si>
    <t>011/16</t>
  </si>
  <si>
    <t>012/16</t>
  </si>
  <si>
    <t>013/16</t>
  </si>
  <si>
    <t>015/16</t>
  </si>
  <si>
    <t>SERV. DIVERSOS NAS USINAS E 1ª VISTORIA NOS DESVIOS DOS ACESSOS A UHE FUNDÃO E CONFECÇÃO DE BUEIROS.</t>
  </si>
  <si>
    <t>016/16</t>
  </si>
  <si>
    <t>CONVITE DA COPEL - LANÇAMENTO DA PEDRA FUNDAMENTAL DO COMPLEXO  EÓLICO CUTIA.</t>
  </si>
  <si>
    <t>017/16</t>
  </si>
  <si>
    <t>018/16</t>
  </si>
  <si>
    <t>CURITIBA - NATAL - CURITIBA</t>
  </si>
  <si>
    <t>019/16</t>
  </si>
  <si>
    <t>SERV. DIVERSOS NAS USINAS E 4ª VISTORIA NOS DESVIOS DE ACESSOS A UHE FUNDÃO E CONFECÇÃO DE BUEIROS.</t>
  </si>
  <si>
    <t>SERV. DIVERSOS NAS USINAS E 3ª VISTORIA NOS DESVIOS DE ACESSOS A UHE FUNDÃO E CONFECÇÃO DE BUEIROS.</t>
  </si>
  <si>
    <t>SERV. DIVERSOS NAS USINAS E 2ª VISTORIA NOS DESVIOS DE ACESSOS A UHE FUNDÃO E CONFECÇÃO DE BUEIROS.</t>
  </si>
  <si>
    <t>020/16</t>
  </si>
  <si>
    <t>VISITA GERAL DE ROTINA; SUPERVISÃO DA GRANDE PARADA DA UHE FND E DAS OBRAS DAS ESTRADAS.</t>
  </si>
  <si>
    <t>VISITA GERAL DE ROTINA; SUPERVISÃO DA GRANDE PARADA DA UHE FUNDÃO E DA PINTURA DO CEFSC.</t>
  </si>
  <si>
    <t>021/16</t>
  </si>
  <si>
    <t>SERVIÇOS DIVERSOS NAS UHES.</t>
  </si>
  <si>
    <t>VISITA GERAL DE ROTINA/RECEBIMENTO FINAL DA OBRA DAS TELAS DAS UHE´S/REVISÃO DA LOGÍSTICA DE REPARO DO TE1/UHE FND E DA MANUTENÇÃO DA UG1/DESALINHAMENTO DA PALHETA DA TURBINA DA UG/PCH SCL/.</t>
  </si>
  <si>
    <t>DINORAH B. PORTUGAL NOGARA</t>
  </si>
  <si>
    <t>-</t>
  </si>
  <si>
    <t>024/16</t>
  </si>
  <si>
    <t>SERV. DIVERSOS NAS USINAS E 5ª VISTORIA NOS DESVIOS DE ACESSOS A UHE FUNDÃO E CONFECÇÃO DE BUEIROS.</t>
  </si>
  <si>
    <t>REUNIÃO NELSON GEHLEN E VISTORIA SCL</t>
  </si>
  <si>
    <t>26/16</t>
  </si>
  <si>
    <t>VISITA GERAL DE ROTINA/ SUPERVISÃO DA PINTURA DO CEFSC.</t>
  </si>
  <si>
    <t>CURITIBA - PINHÃO - CURITIBA</t>
  </si>
  <si>
    <t>CURITIBA - FOZ DO JORDÃO/PINHÃO- CURITIBA</t>
  </si>
  <si>
    <t>CURITIBA - GUARAPUAVA/PINHÃO - CURITIBA</t>
  </si>
  <si>
    <t>HOSPEDAGEM</t>
  </si>
  <si>
    <t>PASSAGEM AÉREA</t>
  </si>
  <si>
    <t>053/15</t>
  </si>
  <si>
    <t>ENSAIOS DE RECEBIMENTO DO  TE1 DA UGE SCL; ANÁLISE DE REPAROS NO TE 1 DA UHE FND; VISTORIA DAS TELAS UHE FND E VISITA GERAL DE ROTINA.</t>
  </si>
  <si>
    <t>051/15</t>
  </si>
  <si>
    <t>FÓRUM DE COMERCIALIZAÇÃO DE DE ENERGIA</t>
  </si>
  <si>
    <t>SÃO PAULO - BRASÍLIA - SÃO PAULO</t>
  </si>
  <si>
    <t>LUIZ ALVES (TYMOS ENERGIA)</t>
  </si>
  <si>
    <t>REUNIÃO ABRAGEL/ EVENTO SEGURANÇA DAS BARAGENS E REUNIÃO COM DR. MÁRCIO PINA (UBP)</t>
  </si>
  <si>
    <t>VALOR ADIANTADO</t>
  </si>
  <si>
    <t>JOSÉ CARLOS GULIN</t>
  </si>
  <si>
    <t>PARTICIPAÇÃO REUNIÃO COM A TYMOS E NEGOCIAÇÃO REINHOLFER</t>
  </si>
  <si>
    <t>CURITIBA - SÃO PAULO - BRASÍLIA-CURITBA</t>
  </si>
  <si>
    <t>PARTICIPAÇÃO REUNIÃO COM DR. MÁRCIO PINA (BETTIOL)</t>
  </si>
  <si>
    <t>JOÃO CARLOS MELLO</t>
  </si>
  <si>
    <t>REUNIÃO REF.ESTUDOS FINANC.DO UBP COM O DR.MARCOS PINA (BETTIOL) E CLEVERSON M.SILVEIRA.</t>
  </si>
  <si>
    <t>REUNIÃO REF.ESTUDOS FINANC.DO UBP COM O DR.MARCOS PINA (BETTIOL) E JOÃO CARLOS MELLO DA TYMOS ENERGIA.</t>
  </si>
  <si>
    <t>MANOELA GULIN WICHERT</t>
  </si>
  <si>
    <t>TOTAL:</t>
  </si>
  <si>
    <t>TOTAL DAS DESPESAS</t>
  </si>
  <si>
    <t>DATA DO ADIANTAMENTO</t>
  </si>
  <si>
    <t>TOTAL ADTO. + ENTRADAS - SAÍDAS =</t>
  </si>
  <si>
    <t>TOTAL GERAL:</t>
  </si>
  <si>
    <t>SÃO PAULO - BRASÍLIA - SÃO  PAULO</t>
  </si>
  <si>
    <t>Relatório de Despesas com Viagens</t>
  </si>
  <si>
    <t>HOSPED.+AÉREO=</t>
  </si>
  <si>
    <t>CURITIBA- BRASÍLIA-CURITIBA</t>
  </si>
  <si>
    <t xml:space="preserve">REUNIÃO ANEEL </t>
  </si>
  <si>
    <t>DINORAH NOGARA</t>
  </si>
  <si>
    <t>CURITIBA-BRASÍLIA-CURITIBA</t>
  </si>
  <si>
    <t xml:space="preserve">REUNIÃO CONSELHO DA ABRAGEL </t>
  </si>
  <si>
    <t>VERIFICAÇÃO DAS ESTRADAS DE FUNDÃO E COM A BESTINI PARA 7ª VISTORIA DAS OBRAS/VERIFICAÇÃO DE SERV. DE RELOCAÇÃO DO PORTÃO PRINCIPAL EM FUNDÃO/CARTÓRIO EM PINHÃO DOCUMENTO PARA DESMEMBRAMENTO DE ÁREA. (SEBASTIÃO VARGAS)</t>
  </si>
  <si>
    <t>29/16</t>
  </si>
  <si>
    <t>27/16</t>
  </si>
  <si>
    <t>25/16</t>
  </si>
  <si>
    <t>28/16</t>
  </si>
  <si>
    <t>30/16</t>
  </si>
  <si>
    <t>CURITIBA - GURARAPUAVA - PINHÃO - CURITIBA</t>
  </si>
  <si>
    <t xml:space="preserve">8ª VISTORIA ACESSO E PORTÃO FUNDÃO, CONSULTORIA PINHÃO. RECEBIMENTO DAS ESTRADAS DE FUNDÃO  COM A BESTINI PARA 8ª VISTORIA (ÚLTIMA) DAS OBRAS. RECEBIMENTO DE SERVIÇOS DE RELOCAÇÃO DO PORTÃO PRINCIPAL EM FUNDÃO. CARTÓRIO EM PINHÃO DOCUMENTO PARA DESMEMBRAMENTO DE ÁREA. (SEBASTIÃO VARGAS) </t>
  </si>
  <si>
    <t>REUNIÃO ESCRITÓRIO BETTIOL DR. MARCIO PINA E REUNIÃO COM IBAMA.</t>
  </si>
  <si>
    <t>23/16</t>
  </si>
  <si>
    <t>SAÍDA DO CAIXA</t>
  </si>
  <si>
    <t>ENTRADA NO CAIXA</t>
  </si>
  <si>
    <t>PARTICIPAÇÃO ASSEMBLEIA GERAL ORDINARIA ABRAGEL</t>
  </si>
  <si>
    <t>ALAN PITY GUERRA</t>
  </si>
  <si>
    <t>TIAGO BASSI</t>
  </si>
  <si>
    <t>CURITIBA-SP-CURITIBA</t>
  </si>
  <si>
    <t>(FUNCIONÁRIO COPEL) DESLOCAMENTO PARA INSPEÇAO DOS BANCOS DE BATERIAS NA ENERSYS EM GUARULHOS SP.</t>
  </si>
  <si>
    <t>VERIFICAÇÃO DE SERVIÇOS REALIZADOS E A REALIZADOS E A SE REALIZAR NAS USINAS . CARTÓRIO EM PINHÃO DOCUMENTO PARA DESMEMBRAMENTO DE ÁREA. (SEBASTIÃO BARGAS)</t>
  </si>
  <si>
    <t>31/16</t>
  </si>
  <si>
    <t>33/16</t>
  </si>
  <si>
    <t>32/16</t>
  </si>
  <si>
    <t>PARTICIPAÇÃO - 4º ENCONTRO NACIONAL DE CONSUMIDORES LIVRES.</t>
  </si>
  <si>
    <t>PARTICIPAÇÃO REUNIÃO ABRAGEL.</t>
  </si>
  <si>
    <t>34/16</t>
  </si>
  <si>
    <t>VERIFICAÇÃO DE SERVIÇOS REALIZADOS E A RELIZAR NAS USINAS, ASINATURAS SANTA MARIA E CARTÓRIOS.</t>
  </si>
  <si>
    <t>35b/16</t>
  </si>
  <si>
    <t>35a/16</t>
  </si>
  <si>
    <t>37/16</t>
  </si>
  <si>
    <t>36/16</t>
  </si>
  <si>
    <t>REUNIÃO: MME - MINISTÉRIO DE MINAS E ENERGIA (ASSUNTO: OUTORGA)</t>
  </si>
  <si>
    <t>40/16</t>
  </si>
  <si>
    <t>42/16</t>
  </si>
  <si>
    <t>VERIFICAÇÃO DE SERV. REALIZADOS E A RELIZAR NAS USINAS,, CARTÓRIO EM PINHÃO E IAP.</t>
  </si>
  <si>
    <t xml:space="preserve">PERÍCIA JUDICIAL NOS LOTES DO REASSENTAMENTO SANTA CLARA. CARTÓRIO EM PINHÃO ESCRITURA RETIFICADA PARA DESMEMBRAMENTO DE ÁREA. (SEBASTIÃO VARGAS) E IAP , RENOVAÇÃO DAS LO’S DE SANTA CLARA.
</t>
  </si>
  <si>
    <t>22/11/2016.</t>
  </si>
  <si>
    <t>DINORAH B. P. NOGARA</t>
  </si>
  <si>
    <t>45/16</t>
  </si>
  <si>
    <t>REUNIÃO MME - MINISTÉRIO DE MINAS E ENRGIA/ESCRITÓRIO BETTIOL.</t>
  </si>
  <si>
    <t>PARTICIPAÇÃO - IV CONGRESSO BRASILEIRO DAS EMPRESAS ESTATAIS.</t>
  </si>
  <si>
    <t>44/16</t>
  </si>
  <si>
    <t>43/16</t>
  </si>
  <si>
    <t>TRANSPORTE DO SOE PARA A USINA SANTA CLARA.</t>
  </si>
  <si>
    <t>41/16</t>
  </si>
  <si>
    <t>CARTÓRIO EM GUARAPUAVA E IAP - INST. AMBIENTAL DO PARANÁ.</t>
  </si>
  <si>
    <t>CURITIBA-SÃO PAULO-CURITIBA</t>
  </si>
  <si>
    <t>ENCONTRO CANTIDIANO ADVOGADOS</t>
  </si>
  <si>
    <t>GABRIELA SERAFINI</t>
  </si>
  <si>
    <t>CURSO COMERCIALIZAÇÃO ENERGIA - CCEE</t>
  </si>
  <si>
    <t>REUNIÕES NA ABRAGEL/CONFRATERNIZAÇÃO  APINE.</t>
  </si>
  <si>
    <t>47/16</t>
  </si>
  <si>
    <t>46/16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</si>
</sst>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&quot;\ #,##0.00"/>
  </numFmts>
  <fonts count="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rgb="FF1F497D"/>
      <name val="Arial"/>
      <family val="2"/>
    </font>
    <font>
      <b/>
      <sz val="11"/>
      <color rgb="FF548DD4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164" fontId="0" fillId="0" borderId="0" xfId="0" applyNumberFormat="1"/>
    <xf numFmtId="164" fontId="1" fillId="0" borderId="0" xfId="0" applyNumberFormat="1" applyFont="1" applyAlignment="1">
      <alignment vertical="top"/>
    </xf>
    <xf numFmtId="0" fontId="3" fillId="2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64" fontId="6" fillId="6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14" fontId="6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left" vertical="center" wrapText="1"/>
    </xf>
    <xf numFmtId="164" fontId="2" fillId="3" borderId="0" xfId="0" applyNumberFormat="1" applyFont="1" applyFill="1" applyBorder="1"/>
    <xf numFmtId="0" fontId="0" fillId="3" borderId="0" xfId="0" applyFill="1" applyBorder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right" vertical="top"/>
    </xf>
    <xf numFmtId="0" fontId="6" fillId="0" borderId="0" xfId="0" applyFont="1"/>
    <xf numFmtId="0" fontId="6" fillId="0" borderId="4" xfId="0" applyFont="1" applyBorder="1" applyAlignment="1">
      <alignment horizontal="right" vertical="top"/>
    </xf>
    <xf numFmtId="164" fontId="6" fillId="0" borderId="0" xfId="0" applyNumberFormat="1" applyFont="1" applyAlignment="1">
      <alignment horizontal="right" vertical="top"/>
    </xf>
    <xf numFmtId="14" fontId="3" fillId="3" borderId="0" xfId="0" applyNumberFormat="1" applyFont="1" applyFill="1" applyBorder="1" applyAlignment="1">
      <alignment horizontal="center" vertical="center"/>
    </xf>
    <xf numFmtId="164" fontId="3" fillId="3" borderId="0" xfId="0" applyNumberFormat="1" applyFont="1" applyFill="1" applyBorder="1" applyAlignment="1">
      <alignment horizontal="center" vertical="center"/>
    </xf>
    <xf numFmtId="0" fontId="3" fillId="3" borderId="0" xfId="0" applyNumberFormat="1" applyFont="1" applyFill="1" applyBorder="1" applyAlignment="1">
      <alignment horizontal="center" vertical="center"/>
    </xf>
    <xf numFmtId="14" fontId="6" fillId="3" borderId="0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top"/>
    </xf>
    <xf numFmtId="164" fontId="3" fillId="6" borderId="0" xfId="0" applyNumberFormat="1" applyFont="1" applyFill="1" applyBorder="1" applyAlignment="1">
      <alignment horizontal="center" vertical="center"/>
    </xf>
    <xf numFmtId="0" fontId="3" fillId="6" borderId="0" xfId="0" applyNumberFormat="1" applyFont="1" applyFill="1" applyBorder="1" applyAlignment="1">
      <alignment horizontal="center" vertical="center"/>
    </xf>
    <xf numFmtId="164" fontId="3" fillId="3" borderId="0" xfId="0" applyNumberFormat="1" applyFont="1" applyFill="1" applyAlignment="1">
      <alignment horizont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top"/>
    </xf>
    <xf numFmtId="44" fontId="6" fillId="5" borderId="5" xfId="1" applyFont="1" applyFill="1" applyBorder="1" applyAlignment="1">
      <alignment horizontal="center" vertical="center"/>
    </xf>
    <xf numFmtId="164" fontId="6" fillId="0" borderId="0" xfId="0" applyNumberFormat="1" applyFont="1" applyAlignment="1">
      <alignment horizontal="left" vertical="top"/>
    </xf>
    <xf numFmtId="164" fontId="6" fillId="6" borderId="5" xfId="0" applyNumberFormat="1" applyFon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4" fontId="7" fillId="0" borderId="0" xfId="0" applyNumberFormat="1" applyFont="1"/>
    <xf numFmtId="164" fontId="6" fillId="6" borderId="6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top"/>
    </xf>
    <xf numFmtId="164" fontId="6" fillId="0" borderId="3" xfId="0" applyNumberFormat="1" applyFont="1" applyBorder="1"/>
    <xf numFmtId="164" fontId="6" fillId="5" borderId="5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4" fontId="6" fillId="6" borderId="1" xfId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164" fontId="0" fillId="3" borderId="0" xfId="0" applyNumberFormat="1" applyFill="1" applyBorder="1"/>
    <xf numFmtId="0" fontId="8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164" fontId="3" fillId="4" borderId="0" xfId="0" applyNumberFormat="1" applyFont="1" applyFill="1" applyAlignment="1">
      <alignment horizontal="center" vertical="center"/>
    </xf>
    <xf numFmtId="14" fontId="3" fillId="6" borderId="0" xfId="0" applyNumberFormat="1" applyFont="1" applyFill="1" applyBorder="1" applyAlignment="1">
      <alignment horizontal="center" vertical="center"/>
    </xf>
    <xf numFmtId="164" fontId="3" fillId="5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64" fontId="6" fillId="3" borderId="0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Border="1" applyAlignment="1">
      <alignment horizontal="center"/>
    </xf>
    <xf numFmtId="164" fontId="3" fillId="4" borderId="0" xfId="0" applyNumberFormat="1" applyFont="1" applyFill="1" applyBorder="1" applyAlignment="1">
      <alignment horizontal="center" vertical="center" wrapText="1"/>
    </xf>
    <xf numFmtId="164" fontId="6" fillId="5" borderId="5" xfId="0" applyNumberFormat="1" applyFont="1" applyFill="1" applyBorder="1" applyAlignment="1">
      <alignment horizontal="center" vertical="center"/>
    </xf>
    <xf numFmtId="164" fontId="6" fillId="5" borderId="7" xfId="0" applyNumberFormat="1" applyFont="1" applyFill="1" applyBorder="1" applyAlignment="1">
      <alignment horizontal="center" vertical="center"/>
    </xf>
    <xf numFmtId="164" fontId="6" fillId="5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22860</xdr:rowOff>
    </xdr:from>
    <xdr:to>
      <xdr:col>2</xdr:col>
      <xdr:colOff>135991</xdr:colOff>
      <xdr:row>0</xdr:row>
      <xdr:rowOff>27774</xdr:rowOff>
    </xdr:to>
    <xdr:pic>
      <xdr:nvPicPr>
        <xdr:cNvPr id="2" name="Imagem 1" descr="Elejor GIF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22860"/>
          <a:ext cx="2103120" cy="624840"/>
        </a:xfrm>
        <a:prstGeom prst="rect">
          <a:avLst/>
        </a:prstGeom>
      </xdr:spPr>
    </xdr:pic>
    <xdr:clientData/>
  </xdr:twoCellAnchor>
  <xdr:twoCellAnchor editAs="oneCell">
    <xdr:from>
      <xdr:col>0</xdr:col>
      <xdr:colOff>182880</xdr:colOff>
      <xdr:row>0</xdr:row>
      <xdr:rowOff>121920</xdr:rowOff>
    </xdr:from>
    <xdr:to>
      <xdr:col>2</xdr:col>
      <xdr:colOff>475642</xdr:colOff>
      <xdr:row>3</xdr:row>
      <xdr:rowOff>209006</xdr:rowOff>
    </xdr:to>
    <xdr:pic>
      <xdr:nvPicPr>
        <xdr:cNvPr id="3" name="Imagem 2" descr="Elejor GIF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8683" t="6422" r="9804" b="4587"/>
        <a:stretch>
          <a:fillRect/>
        </a:stretch>
      </xdr:blipFill>
      <xdr:spPr>
        <a:xfrm>
          <a:off x="182880" y="121920"/>
          <a:ext cx="2331720" cy="822960"/>
        </a:xfrm>
        <a:prstGeom prst="rect">
          <a:avLst/>
        </a:prstGeom>
      </xdr:spPr>
    </xdr:pic>
    <xdr:clientData/>
  </xdr:twoCellAnchor>
  <xdr:oneCellAnchor>
    <xdr:from>
      <xdr:col>0</xdr:col>
      <xdr:colOff>30480</xdr:colOff>
      <xdr:row>41</xdr:row>
      <xdr:rowOff>0</xdr:rowOff>
    </xdr:from>
    <xdr:ext cx="2065260" cy="4914"/>
    <xdr:pic>
      <xdr:nvPicPr>
        <xdr:cNvPr id="6" name="Imagem 5" descr="Elejor GIF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22860"/>
          <a:ext cx="2065260" cy="491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showGridLines="0" tabSelected="1" topLeftCell="A58" zoomScale="55" zoomScaleNormal="55" zoomScaleSheetLayoutView="100" zoomScalePageLayoutView="85" workbookViewId="0">
      <selection activeCell="L79" sqref="L79"/>
    </sheetView>
  </sheetViews>
  <sheetFormatPr defaultRowHeight="12.75" x14ac:dyDescent="0.2"/>
  <cols>
    <col min="1" max="2" width="14.7109375" customWidth="1"/>
    <col min="3" max="3" width="7.5703125" customWidth="1"/>
    <col min="4" max="4" width="14.5703125" customWidth="1"/>
    <col min="5" max="5" width="14" customWidth="1"/>
    <col min="6" max="6" width="14.140625" customWidth="1"/>
    <col min="7" max="7" width="19.140625" bestFit="1" customWidth="1"/>
    <col min="8" max="8" width="20.28515625" bestFit="1" customWidth="1"/>
    <col min="9" max="9" width="27.42578125" style="2" customWidth="1"/>
    <col min="10" max="10" width="11" customWidth="1"/>
    <col min="11" max="11" width="10.28515625" bestFit="1" customWidth="1"/>
    <col min="12" max="12" width="36.7109375" customWidth="1"/>
    <col min="13" max="13" width="72.7109375" customWidth="1"/>
    <col min="14" max="14" width="6" customWidth="1"/>
    <col min="15" max="15" width="9.140625" customWidth="1"/>
    <col min="16" max="16" width="10" customWidth="1"/>
    <col min="17" max="17" width="10.85546875" customWidth="1"/>
    <col min="18" max="18" width="4" customWidth="1"/>
  </cols>
  <sheetData>
    <row r="1" spans="1:17" x14ac:dyDescent="0.2">
      <c r="A1" s="65" t="s">
        <v>10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7" ht="22.9" customHeight="1" x14ac:dyDescent="0.2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P2" s="7"/>
    </row>
    <row r="3" spans="1:17" ht="23.25" x14ac:dyDescent="0.35">
      <c r="A3" s="65" t="s">
        <v>82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P3" s="7"/>
    </row>
    <row r="4" spans="1:17" ht="23.25" x14ac:dyDescent="0.35">
      <c r="A4" s="65">
        <v>2016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P4" s="7"/>
    </row>
    <row r="5" spans="1:17" x14ac:dyDescent="0.2">
      <c r="D5" s="6"/>
      <c r="E5" s="6"/>
      <c r="F5" s="6"/>
      <c r="I5" s="1"/>
      <c r="J5" s="2"/>
      <c r="K5" s="2"/>
      <c r="L5" s="2"/>
      <c r="M5" s="2"/>
      <c r="P5" s="7"/>
    </row>
    <row r="6" spans="1:17" s="22" customFormat="1" ht="37.15" customHeight="1" x14ac:dyDescent="0.2">
      <c r="A6" s="8" t="s">
        <v>78</v>
      </c>
      <c r="B6" s="8" t="s">
        <v>67</v>
      </c>
      <c r="C6" s="3" t="s">
        <v>9</v>
      </c>
      <c r="D6" s="8" t="s">
        <v>77</v>
      </c>
      <c r="E6" s="8" t="s">
        <v>99</v>
      </c>
      <c r="F6" s="8" t="s">
        <v>100</v>
      </c>
      <c r="G6" s="3" t="s">
        <v>58</v>
      </c>
      <c r="H6" s="8" t="s">
        <v>59</v>
      </c>
      <c r="I6" s="3" t="s">
        <v>5</v>
      </c>
      <c r="J6" s="4" t="s">
        <v>6</v>
      </c>
      <c r="K6" s="5"/>
      <c r="L6" s="3" t="s">
        <v>8</v>
      </c>
      <c r="M6" s="3" t="s">
        <v>7</v>
      </c>
      <c r="N6" s="21"/>
      <c r="O6" s="21"/>
      <c r="P6" s="21"/>
    </row>
    <row r="7" spans="1:17" s="22" customFormat="1" ht="28.15" customHeight="1" x14ac:dyDescent="0.2">
      <c r="A7" s="9" t="s">
        <v>49</v>
      </c>
      <c r="B7" s="10" t="s">
        <v>49</v>
      </c>
      <c r="C7" s="11" t="s">
        <v>49</v>
      </c>
      <c r="D7" s="11" t="s">
        <v>49</v>
      </c>
      <c r="E7" s="10" t="s">
        <v>49</v>
      </c>
      <c r="F7" s="10" t="s">
        <v>49</v>
      </c>
      <c r="G7" s="12">
        <f>144+6.5</f>
        <v>150.5</v>
      </c>
      <c r="H7" s="12" t="s">
        <v>49</v>
      </c>
      <c r="I7" s="46" t="s">
        <v>1</v>
      </c>
      <c r="J7" s="14">
        <v>42347.354166666664</v>
      </c>
      <c r="K7" s="14">
        <v>42350.354166666664</v>
      </c>
      <c r="L7" s="15" t="s">
        <v>13</v>
      </c>
      <c r="M7" s="15" t="s">
        <v>46</v>
      </c>
      <c r="N7" s="21"/>
      <c r="O7" s="21"/>
      <c r="P7" s="21"/>
    </row>
    <row r="8" spans="1:17" s="22" customFormat="1" ht="40.15" customHeight="1" x14ac:dyDescent="0.2">
      <c r="A8" s="9">
        <v>42352</v>
      </c>
      <c r="B8" s="10" t="s">
        <v>49</v>
      </c>
      <c r="C8" s="34" t="s">
        <v>60</v>
      </c>
      <c r="D8" s="11">
        <v>579.62</v>
      </c>
      <c r="E8" s="10" t="s">
        <v>49</v>
      </c>
      <c r="F8" s="10">
        <v>220.38</v>
      </c>
      <c r="G8" s="12">
        <f>259.05+570.9</f>
        <v>829.95</v>
      </c>
      <c r="H8" s="12" t="s">
        <v>49</v>
      </c>
      <c r="I8" s="46" t="s">
        <v>0</v>
      </c>
      <c r="J8" s="14">
        <v>42353</v>
      </c>
      <c r="K8" s="14">
        <v>42356</v>
      </c>
      <c r="L8" s="15" t="s">
        <v>13</v>
      </c>
      <c r="M8" s="15" t="s">
        <v>61</v>
      </c>
      <c r="N8" s="21"/>
      <c r="O8" s="35"/>
      <c r="P8" s="35"/>
    </row>
    <row r="9" spans="1:17" s="22" customFormat="1" ht="27" customHeight="1" x14ac:dyDescent="0.2">
      <c r="A9" s="9" t="s">
        <v>49</v>
      </c>
      <c r="B9" s="10" t="s">
        <v>49</v>
      </c>
      <c r="C9" s="11" t="s">
        <v>49</v>
      </c>
      <c r="D9" s="11" t="s">
        <v>49</v>
      </c>
      <c r="E9" s="10" t="s">
        <v>49</v>
      </c>
      <c r="F9" s="10" t="s">
        <v>49</v>
      </c>
      <c r="G9" s="36" t="s">
        <v>49</v>
      </c>
      <c r="H9" s="12">
        <v>536.71</v>
      </c>
      <c r="I9" s="46" t="s">
        <v>68</v>
      </c>
      <c r="J9" s="14">
        <v>42359</v>
      </c>
      <c r="K9" s="14">
        <v>42361</v>
      </c>
      <c r="L9" s="15" t="s">
        <v>70</v>
      </c>
      <c r="M9" s="15" t="s">
        <v>69</v>
      </c>
      <c r="N9" s="21"/>
      <c r="O9" s="35"/>
      <c r="P9" s="37"/>
    </row>
    <row r="10" spans="1:17" s="22" customFormat="1" ht="27" customHeight="1" x14ac:dyDescent="0.2">
      <c r="A10" s="9" t="s">
        <v>49</v>
      </c>
      <c r="B10" s="10" t="s">
        <v>49</v>
      </c>
      <c r="C10" s="11" t="s">
        <v>49</v>
      </c>
      <c r="D10" s="11" t="s">
        <v>49</v>
      </c>
      <c r="E10" s="10" t="s">
        <v>49</v>
      </c>
      <c r="F10" s="10" t="s">
        <v>49</v>
      </c>
      <c r="G10" s="36" t="s">
        <v>49</v>
      </c>
      <c r="H10" s="12">
        <f>685.54+795.37+536.71</f>
        <v>2017.62</v>
      </c>
      <c r="I10" s="46" t="s">
        <v>0</v>
      </c>
      <c r="J10" s="14">
        <v>42359</v>
      </c>
      <c r="K10" s="14">
        <v>42361</v>
      </c>
      <c r="L10" s="15" t="s">
        <v>70</v>
      </c>
      <c r="M10" s="15" t="s">
        <v>69</v>
      </c>
      <c r="N10" s="21"/>
      <c r="O10" s="35"/>
      <c r="P10" s="35"/>
    </row>
    <row r="11" spans="1:17" s="22" customFormat="1" ht="25.9" customHeight="1" x14ac:dyDescent="0.2">
      <c r="A11" s="9">
        <v>42359</v>
      </c>
      <c r="B11" s="10" t="s">
        <v>49</v>
      </c>
      <c r="C11" s="34" t="s">
        <v>62</v>
      </c>
      <c r="D11" s="11">
        <v>178.5</v>
      </c>
      <c r="E11" s="10"/>
      <c r="F11" s="38">
        <v>221.5</v>
      </c>
      <c r="G11" s="36" t="s">
        <v>49</v>
      </c>
      <c r="H11" s="12">
        <f>38+536.71</f>
        <v>574.71</v>
      </c>
      <c r="I11" s="46" t="s">
        <v>3</v>
      </c>
      <c r="J11" s="14">
        <v>42359</v>
      </c>
      <c r="K11" s="14">
        <v>42361</v>
      </c>
      <c r="L11" s="15" t="s">
        <v>70</v>
      </c>
      <c r="M11" s="15" t="s">
        <v>69</v>
      </c>
      <c r="N11" s="21"/>
      <c r="O11" s="35"/>
      <c r="P11" s="35"/>
    </row>
    <row r="12" spans="1:17" s="22" customFormat="1" ht="27" customHeight="1" x14ac:dyDescent="0.2">
      <c r="A12" s="9" t="s">
        <v>49</v>
      </c>
      <c r="B12" s="10" t="s">
        <v>49</v>
      </c>
      <c r="C12" s="11" t="s">
        <v>49</v>
      </c>
      <c r="D12" s="11" t="s">
        <v>49</v>
      </c>
      <c r="E12" s="10" t="s">
        <v>49</v>
      </c>
      <c r="F12" s="10" t="s">
        <v>49</v>
      </c>
      <c r="G12" s="36" t="s">
        <v>49</v>
      </c>
      <c r="H12" s="12">
        <f>685.54+903.08+536.71</f>
        <v>2125.33</v>
      </c>
      <c r="I12" s="46" t="s">
        <v>2</v>
      </c>
      <c r="J12" s="14">
        <v>42359</v>
      </c>
      <c r="K12" s="14">
        <v>42361</v>
      </c>
      <c r="L12" s="15" t="s">
        <v>70</v>
      </c>
      <c r="M12" s="15" t="s">
        <v>69</v>
      </c>
      <c r="N12" s="21"/>
      <c r="O12" s="35"/>
      <c r="P12" s="35"/>
    </row>
    <row r="13" spans="1:17" s="22" customFormat="1" ht="46.15" customHeight="1" x14ac:dyDescent="0.2">
      <c r="A13" s="9">
        <v>42396</v>
      </c>
      <c r="B13" s="10">
        <v>800</v>
      </c>
      <c r="C13" s="34" t="s">
        <v>16</v>
      </c>
      <c r="D13" s="39">
        <v>1000.35</v>
      </c>
      <c r="E13" s="10">
        <f>D13-B13</f>
        <v>200.35000000000002</v>
      </c>
      <c r="F13" s="10" t="s">
        <v>49</v>
      </c>
      <c r="G13" s="12" t="s">
        <v>49</v>
      </c>
      <c r="H13" s="12" t="s">
        <v>49</v>
      </c>
      <c r="I13" s="46" t="s">
        <v>0</v>
      </c>
      <c r="J13" s="14">
        <v>42396.729166999998</v>
      </c>
      <c r="K13" s="14">
        <v>42398.729166999998</v>
      </c>
      <c r="L13" s="15" t="s">
        <v>13</v>
      </c>
      <c r="M13" s="15" t="s">
        <v>47</v>
      </c>
      <c r="N13" s="23"/>
      <c r="O13" s="40"/>
      <c r="P13" s="40"/>
    </row>
    <row r="14" spans="1:17" s="22" customFormat="1" ht="24" customHeight="1" x14ac:dyDescent="0.2">
      <c r="A14" s="9">
        <v>42417</v>
      </c>
      <c r="B14" s="10">
        <v>600</v>
      </c>
      <c r="C14" s="34" t="s">
        <v>14</v>
      </c>
      <c r="D14" s="11">
        <v>555.9</v>
      </c>
      <c r="E14" s="10" t="s">
        <v>49</v>
      </c>
      <c r="F14" s="41">
        <f>B14-D14</f>
        <v>44.100000000000023</v>
      </c>
      <c r="G14" s="12">
        <f>190.3+111.98</f>
        <v>302.28000000000003</v>
      </c>
      <c r="H14" s="12" t="s">
        <v>49</v>
      </c>
      <c r="I14" s="46" t="s">
        <v>1</v>
      </c>
      <c r="J14" s="14">
        <v>42417.354166999998</v>
      </c>
      <c r="K14" s="14">
        <v>42418.354166666664</v>
      </c>
      <c r="L14" s="15" t="s">
        <v>56</v>
      </c>
      <c r="M14" s="15" t="s">
        <v>46</v>
      </c>
      <c r="N14" s="23"/>
      <c r="O14" s="35"/>
      <c r="P14" s="24"/>
    </row>
    <row r="15" spans="1:17" s="22" customFormat="1" ht="22.9" customHeight="1" x14ac:dyDescent="0.2">
      <c r="A15" s="11" t="s">
        <v>49</v>
      </c>
      <c r="B15" s="10" t="s">
        <v>49</v>
      </c>
      <c r="C15" s="11" t="s">
        <v>49</v>
      </c>
      <c r="D15" s="11" t="s">
        <v>49</v>
      </c>
      <c r="E15" s="10" t="s">
        <v>49</v>
      </c>
      <c r="F15" s="10" t="s">
        <v>49</v>
      </c>
      <c r="G15" s="12">
        <v>190.3</v>
      </c>
      <c r="H15" s="12" t="s">
        <v>49</v>
      </c>
      <c r="I15" s="46" t="s">
        <v>75</v>
      </c>
      <c r="J15" s="14">
        <v>42417.354166999998</v>
      </c>
      <c r="K15" s="14">
        <v>42418.354166666664</v>
      </c>
      <c r="L15" s="15" t="s">
        <v>56</v>
      </c>
      <c r="M15" s="15" t="s">
        <v>46</v>
      </c>
      <c r="N15" s="23"/>
      <c r="O15" s="35"/>
      <c r="P15" s="35"/>
    </row>
    <row r="16" spans="1:17" s="22" customFormat="1" ht="24" customHeight="1" x14ac:dyDescent="0.2">
      <c r="A16" s="9">
        <v>42416</v>
      </c>
      <c r="B16" s="10">
        <v>600</v>
      </c>
      <c r="C16" s="34" t="s">
        <v>15</v>
      </c>
      <c r="D16" s="11">
        <v>367.48</v>
      </c>
      <c r="E16" s="10" t="s">
        <v>49</v>
      </c>
      <c r="F16" s="10">
        <f>B16-D16</f>
        <v>232.51999999999998</v>
      </c>
      <c r="G16" s="12">
        <v>978.29</v>
      </c>
      <c r="H16" s="12">
        <v>961.26</v>
      </c>
      <c r="I16" s="46" t="s">
        <v>2</v>
      </c>
      <c r="J16" s="14">
        <v>42416.354166999998</v>
      </c>
      <c r="K16" s="14">
        <v>42418.75</v>
      </c>
      <c r="L16" s="15" t="s">
        <v>11</v>
      </c>
      <c r="M16" s="15" t="s">
        <v>66</v>
      </c>
      <c r="N16" s="23"/>
      <c r="O16" s="35"/>
      <c r="P16" s="42"/>
      <c r="Q16" s="43"/>
    </row>
    <row r="17" spans="1:17" s="22" customFormat="1" ht="27.6" customHeight="1" x14ac:dyDescent="0.2">
      <c r="A17" s="9">
        <v>42416</v>
      </c>
      <c r="B17" s="10">
        <v>900</v>
      </c>
      <c r="C17" s="34" t="s">
        <v>17</v>
      </c>
      <c r="D17" s="11">
        <v>1105.33</v>
      </c>
      <c r="E17" s="10">
        <f>D17-B17</f>
        <v>205.32999999999993</v>
      </c>
      <c r="F17" s="10" t="s">
        <v>49</v>
      </c>
      <c r="G17" s="12">
        <v>978.29</v>
      </c>
      <c r="H17" s="12">
        <v>961.26</v>
      </c>
      <c r="I17" s="46" t="s">
        <v>3</v>
      </c>
      <c r="J17" s="14">
        <v>42416.354166999998</v>
      </c>
      <c r="K17" s="14">
        <v>42418.75</v>
      </c>
      <c r="L17" s="15" t="s">
        <v>11</v>
      </c>
      <c r="M17" s="15" t="s">
        <v>66</v>
      </c>
      <c r="N17" s="23"/>
      <c r="O17" s="35"/>
      <c r="P17" s="37"/>
    </row>
    <row r="18" spans="1:17" s="22" customFormat="1" ht="25.15" customHeight="1" x14ac:dyDescent="0.2">
      <c r="A18" s="9" t="s">
        <v>49</v>
      </c>
      <c r="B18" s="10" t="s">
        <v>49</v>
      </c>
      <c r="C18" s="11" t="s">
        <v>49</v>
      </c>
      <c r="D18" s="11" t="s">
        <v>49</v>
      </c>
      <c r="E18" s="10" t="s">
        <v>49</v>
      </c>
      <c r="F18" s="10" t="s">
        <v>49</v>
      </c>
      <c r="G18" s="12">
        <v>978.29</v>
      </c>
      <c r="H18" s="12">
        <v>961.26</v>
      </c>
      <c r="I18" s="46" t="s">
        <v>0</v>
      </c>
      <c r="J18" s="14">
        <v>42416.354166999998</v>
      </c>
      <c r="K18" s="14">
        <v>42418.75</v>
      </c>
      <c r="L18" s="15" t="s">
        <v>11</v>
      </c>
      <c r="M18" s="15" t="s">
        <v>66</v>
      </c>
      <c r="N18" s="23"/>
      <c r="O18" s="35"/>
      <c r="P18" s="35"/>
    </row>
    <row r="19" spans="1:17" s="22" customFormat="1" ht="19.899999999999999" customHeight="1" x14ac:dyDescent="0.2">
      <c r="A19" s="9" t="s">
        <v>49</v>
      </c>
      <c r="B19" s="10" t="s">
        <v>49</v>
      </c>
      <c r="C19" s="11" t="s">
        <v>49</v>
      </c>
      <c r="D19" s="11" t="s">
        <v>49</v>
      </c>
      <c r="E19" s="10" t="s">
        <v>49</v>
      </c>
      <c r="F19" s="10" t="s">
        <v>49</v>
      </c>
      <c r="G19" s="12" t="s">
        <v>49</v>
      </c>
      <c r="H19" s="12">
        <v>563.41</v>
      </c>
      <c r="I19" s="46" t="s">
        <v>65</v>
      </c>
      <c r="J19" s="14">
        <v>42416.354166999998</v>
      </c>
      <c r="K19" s="14">
        <v>42418.75</v>
      </c>
      <c r="L19" s="15" t="s">
        <v>64</v>
      </c>
      <c r="M19" s="15" t="s">
        <v>71</v>
      </c>
      <c r="N19" s="23"/>
      <c r="O19" s="35"/>
      <c r="P19" s="35"/>
    </row>
    <row r="20" spans="1:17" s="22" customFormat="1" ht="19.899999999999999" customHeight="1" x14ac:dyDescent="0.2">
      <c r="A20" s="9">
        <v>42431</v>
      </c>
      <c r="B20" s="10">
        <v>1000</v>
      </c>
      <c r="C20" s="34" t="s">
        <v>19</v>
      </c>
      <c r="D20" s="11">
        <v>492.24</v>
      </c>
      <c r="E20" s="10" t="s">
        <v>49</v>
      </c>
      <c r="F20" s="10">
        <f>B20-D20</f>
        <v>507.76</v>
      </c>
      <c r="G20" s="12">
        <v>1577.1</v>
      </c>
      <c r="H20" s="12">
        <v>447.08</v>
      </c>
      <c r="I20" s="46" t="s">
        <v>3</v>
      </c>
      <c r="J20" s="14">
        <v>42431.583552999997</v>
      </c>
      <c r="K20" s="14">
        <v>42433.583333000002</v>
      </c>
      <c r="L20" s="15" t="s">
        <v>18</v>
      </c>
      <c r="M20" s="15" t="s">
        <v>63</v>
      </c>
      <c r="N20" s="23"/>
      <c r="O20" s="35"/>
      <c r="P20" s="35"/>
      <c r="Q20" s="35"/>
    </row>
    <row r="21" spans="1:17" s="22" customFormat="1" ht="19.899999999999999" customHeight="1" x14ac:dyDescent="0.2">
      <c r="A21" s="9" t="s">
        <v>49</v>
      </c>
      <c r="B21" s="10" t="s">
        <v>49</v>
      </c>
      <c r="C21" s="11" t="s">
        <v>49</v>
      </c>
      <c r="D21" s="11" t="s">
        <v>49</v>
      </c>
      <c r="E21" s="10" t="s">
        <v>49</v>
      </c>
      <c r="F21" s="10" t="s">
        <v>49</v>
      </c>
      <c r="G21" s="12" t="s">
        <v>49</v>
      </c>
      <c r="H21" s="12">
        <v>415.08</v>
      </c>
      <c r="I21" s="46" t="s">
        <v>0</v>
      </c>
      <c r="J21" s="14">
        <v>42431.583552999997</v>
      </c>
      <c r="K21" s="14">
        <v>42433.583333000002</v>
      </c>
      <c r="L21" s="15" t="s">
        <v>18</v>
      </c>
      <c r="M21" s="15" t="s">
        <v>63</v>
      </c>
      <c r="N21" s="23"/>
      <c r="O21" s="35"/>
      <c r="P21" s="37"/>
      <c r="Q21" s="35"/>
    </row>
    <row r="22" spans="1:17" s="22" customFormat="1" ht="25.15" customHeight="1" x14ac:dyDescent="0.2">
      <c r="A22" s="9">
        <v>42436</v>
      </c>
      <c r="B22" s="10">
        <v>1000</v>
      </c>
      <c r="C22" s="34" t="s">
        <v>20</v>
      </c>
      <c r="D22" s="11">
        <v>873.41</v>
      </c>
      <c r="E22" s="10" t="s">
        <v>49</v>
      </c>
      <c r="F22" s="10">
        <f>B22-D22</f>
        <v>126.59000000000003</v>
      </c>
      <c r="G22" s="12">
        <f>190.3+73.59</f>
        <v>263.89</v>
      </c>
      <c r="H22" s="12" t="s">
        <v>49</v>
      </c>
      <c r="I22" s="46" t="s">
        <v>4</v>
      </c>
      <c r="J22" s="14">
        <v>42431</v>
      </c>
      <c r="K22" s="14">
        <v>42433.515277777777</v>
      </c>
      <c r="L22" s="15" t="s">
        <v>25</v>
      </c>
      <c r="M22" s="16" t="s">
        <v>21</v>
      </c>
      <c r="N22" s="23"/>
      <c r="O22" s="35"/>
      <c r="P22" s="37"/>
      <c r="Q22" s="35"/>
    </row>
    <row r="23" spans="1:17" s="22" customFormat="1" ht="24" customHeight="1" x14ac:dyDescent="0.2">
      <c r="A23" s="9">
        <v>42445</v>
      </c>
      <c r="B23" s="10">
        <v>600</v>
      </c>
      <c r="C23" s="34" t="s">
        <v>22</v>
      </c>
      <c r="D23" s="11">
        <v>385.62</v>
      </c>
      <c r="E23" s="10" t="s">
        <v>49</v>
      </c>
      <c r="F23" s="10">
        <f>B23-D23</f>
        <v>214.38</v>
      </c>
      <c r="G23" s="12">
        <v>202.4</v>
      </c>
      <c r="H23" s="12" t="s">
        <v>49</v>
      </c>
      <c r="I23" s="46" t="s">
        <v>1</v>
      </c>
      <c r="J23" s="14">
        <v>42445.354166999998</v>
      </c>
      <c r="K23" s="14">
        <v>42447.354166999998</v>
      </c>
      <c r="L23" s="15" t="s">
        <v>13</v>
      </c>
      <c r="M23" s="16" t="s">
        <v>24</v>
      </c>
      <c r="N23" s="23"/>
      <c r="O23" s="35"/>
      <c r="P23" s="21"/>
    </row>
    <row r="24" spans="1:17" s="22" customFormat="1" ht="19.899999999999999" customHeight="1" x14ac:dyDescent="0.2">
      <c r="A24" s="9">
        <v>42444</v>
      </c>
      <c r="B24" s="10">
        <v>600</v>
      </c>
      <c r="C24" s="34" t="s">
        <v>23</v>
      </c>
      <c r="D24" s="11">
        <v>117</v>
      </c>
      <c r="E24" s="10" t="s">
        <v>49</v>
      </c>
      <c r="F24" s="10">
        <f>B24-D24</f>
        <v>483</v>
      </c>
      <c r="G24" s="12" t="s">
        <v>49</v>
      </c>
      <c r="H24" s="12">
        <v>1400.83</v>
      </c>
      <c r="I24" s="46" t="s">
        <v>3</v>
      </c>
      <c r="J24" s="14">
        <v>42445.354166999998</v>
      </c>
      <c r="K24" s="14">
        <v>42446.354166999998</v>
      </c>
      <c r="L24" s="15" t="s">
        <v>11</v>
      </c>
      <c r="M24" s="15" t="s">
        <v>12</v>
      </c>
      <c r="N24" s="23"/>
      <c r="O24" s="35"/>
      <c r="P24" s="35"/>
    </row>
    <row r="25" spans="1:17" s="22" customFormat="1" ht="32.450000000000003" customHeight="1" x14ac:dyDescent="0.2">
      <c r="A25" s="9">
        <v>42466</v>
      </c>
      <c r="B25" s="10">
        <v>600</v>
      </c>
      <c r="C25" s="34" t="s">
        <v>26</v>
      </c>
      <c r="D25" s="11">
        <v>491.4</v>
      </c>
      <c r="E25" s="10" t="s">
        <v>49</v>
      </c>
      <c r="F25" s="10">
        <f>B25-D25</f>
        <v>108.60000000000002</v>
      </c>
      <c r="G25" s="12">
        <f>190.3+12.1</f>
        <v>202.4</v>
      </c>
      <c r="H25" s="12" t="s">
        <v>49</v>
      </c>
      <c r="I25" s="46" t="s">
        <v>1</v>
      </c>
      <c r="J25" s="14">
        <v>42466.354166999998</v>
      </c>
      <c r="K25" s="14">
        <v>42467.8125</v>
      </c>
      <c r="L25" s="15" t="s">
        <v>13</v>
      </c>
      <c r="M25" s="15" t="s">
        <v>32</v>
      </c>
      <c r="N25" s="23"/>
      <c r="O25" s="35"/>
      <c r="P25" s="21"/>
    </row>
    <row r="26" spans="1:17" s="22" customFormat="1" ht="32.450000000000003" customHeight="1" x14ac:dyDescent="0.2">
      <c r="A26" s="9" t="s">
        <v>49</v>
      </c>
      <c r="B26" s="10" t="s">
        <v>49</v>
      </c>
      <c r="C26" s="11" t="s">
        <v>49</v>
      </c>
      <c r="D26" s="11" t="s">
        <v>49</v>
      </c>
      <c r="E26" s="10" t="s">
        <v>49</v>
      </c>
      <c r="F26" s="10" t="s">
        <v>49</v>
      </c>
      <c r="G26" s="44" t="s">
        <v>49</v>
      </c>
      <c r="H26" s="12">
        <v>1278.3599999999999</v>
      </c>
      <c r="I26" s="46" t="s">
        <v>72</v>
      </c>
      <c r="J26" s="14">
        <v>42467.333333000002</v>
      </c>
      <c r="K26" s="14">
        <v>42467.791666999998</v>
      </c>
      <c r="L26" s="15" t="s">
        <v>81</v>
      </c>
      <c r="M26" s="15" t="s">
        <v>73</v>
      </c>
      <c r="N26" s="23"/>
      <c r="O26" s="35"/>
      <c r="P26" s="21"/>
    </row>
    <row r="27" spans="1:17" s="22" customFormat="1" ht="24.6" customHeight="1" x14ac:dyDescent="0.2">
      <c r="A27" s="9">
        <v>42467</v>
      </c>
      <c r="B27" s="10">
        <v>600</v>
      </c>
      <c r="C27" s="34" t="s">
        <v>27</v>
      </c>
      <c r="D27" s="11">
        <v>456.83</v>
      </c>
      <c r="E27" s="10"/>
      <c r="F27" s="10">
        <f>B27-D27</f>
        <v>143.17000000000002</v>
      </c>
      <c r="G27" s="44" t="s">
        <v>49</v>
      </c>
      <c r="H27" s="12">
        <f>363.25+343.73</f>
        <v>706.98</v>
      </c>
      <c r="I27" s="46" t="s">
        <v>3</v>
      </c>
      <c r="J27" s="14">
        <v>42467.333333000002</v>
      </c>
      <c r="K27" s="14">
        <v>42467.791666999998</v>
      </c>
      <c r="L27" s="15" t="s">
        <v>11</v>
      </c>
      <c r="M27" s="15" t="s">
        <v>74</v>
      </c>
      <c r="N27" s="23"/>
      <c r="O27" s="35"/>
      <c r="P27" s="24"/>
    </row>
    <row r="28" spans="1:17" s="22" customFormat="1" ht="24.6" customHeight="1" x14ac:dyDescent="0.2">
      <c r="A28" s="9" t="s">
        <v>49</v>
      </c>
      <c r="B28" s="10" t="s">
        <v>49</v>
      </c>
      <c r="C28" s="11" t="s">
        <v>49</v>
      </c>
      <c r="D28" s="11" t="s">
        <v>49</v>
      </c>
      <c r="E28" s="10" t="s">
        <v>49</v>
      </c>
      <c r="F28" s="10" t="s">
        <v>49</v>
      </c>
      <c r="G28" s="44" t="s">
        <v>49</v>
      </c>
      <c r="H28" s="12">
        <f>363.25+343.73</f>
        <v>706.98</v>
      </c>
      <c r="I28" s="46" t="s">
        <v>0</v>
      </c>
      <c r="J28" s="14">
        <v>42467.333333000002</v>
      </c>
      <c r="K28" s="14">
        <v>42467.791666999998</v>
      </c>
      <c r="L28" s="15" t="s">
        <v>11</v>
      </c>
      <c r="M28" s="15" t="s">
        <v>74</v>
      </c>
      <c r="N28" s="23"/>
      <c r="O28" s="35"/>
      <c r="P28" s="21"/>
    </row>
    <row r="29" spans="1:17" s="22" customFormat="1" ht="30" customHeight="1" x14ac:dyDescent="0.2">
      <c r="A29" s="9">
        <v>42475</v>
      </c>
      <c r="B29" s="10">
        <v>500</v>
      </c>
      <c r="C29" s="34" t="s">
        <v>28</v>
      </c>
      <c r="D29" s="11">
        <v>353.68</v>
      </c>
      <c r="E29" s="10" t="s">
        <v>49</v>
      </c>
      <c r="F29" s="10">
        <f>B29-D29</f>
        <v>146.32</v>
      </c>
      <c r="G29" s="12">
        <f>190.3+5.5</f>
        <v>195.8</v>
      </c>
      <c r="H29" s="12" t="s">
        <v>49</v>
      </c>
      <c r="I29" s="46" t="s">
        <v>1</v>
      </c>
      <c r="J29" s="14">
        <v>42478.5625</v>
      </c>
      <c r="K29" s="14">
        <v>42479.6875</v>
      </c>
      <c r="L29" s="15" t="s">
        <v>13</v>
      </c>
      <c r="M29" s="15" t="s">
        <v>41</v>
      </c>
      <c r="N29" s="23"/>
      <c r="O29" s="35"/>
      <c r="P29" s="21"/>
    </row>
    <row r="30" spans="1:17" s="22" customFormat="1" ht="19.899999999999999" customHeight="1" x14ac:dyDescent="0.2">
      <c r="A30" s="9">
        <v>42486</v>
      </c>
      <c r="B30" s="10">
        <v>600</v>
      </c>
      <c r="C30" s="34" t="s">
        <v>30</v>
      </c>
      <c r="D30" s="11">
        <v>453.83</v>
      </c>
      <c r="E30" s="10" t="s">
        <v>49</v>
      </c>
      <c r="F30" s="10">
        <f>B30-D30</f>
        <v>146.17000000000002</v>
      </c>
      <c r="G30" s="62" t="s">
        <v>49</v>
      </c>
      <c r="H30" s="12">
        <f>510.35+921.55+548.5+338.53</f>
        <v>2318.9300000000003</v>
      </c>
      <c r="I30" s="46" t="s">
        <v>3</v>
      </c>
      <c r="J30" s="14">
        <v>42487.614583000002</v>
      </c>
      <c r="K30" s="14">
        <v>42488.625</v>
      </c>
      <c r="L30" s="15" t="s">
        <v>11</v>
      </c>
      <c r="M30" s="15" t="s">
        <v>12</v>
      </c>
      <c r="N30" s="23"/>
      <c r="O30" s="35"/>
      <c r="P30" s="37"/>
    </row>
    <row r="31" spans="1:17" s="22" customFormat="1" ht="19.899999999999999" customHeight="1" x14ac:dyDescent="0.2">
      <c r="A31" s="11" t="s">
        <v>49</v>
      </c>
      <c r="B31" s="10" t="s">
        <v>49</v>
      </c>
      <c r="C31" s="11" t="s">
        <v>49</v>
      </c>
      <c r="D31" s="11" t="s">
        <v>49</v>
      </c>
      <c r="E31" s="10" t="s">
        <v>49</v>
      </c>
      <c r="F31" s="10" t="s">
        <v>49</v>
      </c>
      <c r="G31" s="63"/>
      <c r="H31" s="12">
        <f>548.5+495.18</f>
        <v>1043.68</v>
      </c>
      <c r="I31" s="46" t="s">
        <v>0</v>
      </c>
      <c r="J31" s="14">
        <v>42487.614583000002</v>
      </c>
      <c r="K31" s="14">
        <v>42488.625</v>
      </c>
      <c r="L31" s="15" t="s">
        <v>11</v>
      </c>
      <c r="M31" s="15" t="s">
        <v>12</v>
      </c>
      <c r="N31" s="23"/>
      <c r="O31" s="24"/>
      <c r="P31" s="21"/>
    </row>
    <row r="32" spans="1:17" s="22" customFormat="1" ht="19.899999999999999" customHeight="1" x14ac:dyDescent="0.2">
      <c r="A32" s="9">
        <v>42487</v>
      </c>
      <c r="B32" s="10">
        <v>600</v>
      </c>
      <c r="C32" s="34" t="s">
        <v>29</v>
      </c>
      <c r="D32" s="11">
        <v>276.57</v>
      </c>
      <c r="E32" s="10" t="s">
        <v>49</v>
      </c>
      <c r="F32" s="41">
        <f>B32-D32</f>
        <v>323.43</v>
      </c>
      <c r="G32" s="64"/>
      <c r="H32" s="12">
        <f>548.5+495.18</f>
        <v>1043.68</v>
      </c>
      <c r="I32" s="46" t="s">
        <v>48</v>
      </c>
      <c r="J32" s="14">
        <v>42488.333333000002</v>
      </c>
      <c r="K32" s="14">
        <v>42488.75</v>
      </c>
      <c r="L32" s="15" t="s">
        <v>11</v>
      </c>
      <c r="M32" s="15" t="s">
        <v>12</v>
      </c>
      <c r="N32" s="23"/>
      <c r="O32" s="35"/>
      <c r="P32" s="21"/>
    </row>
    <row r="33" spans="1:16" s="22" customFormat="1" ht="34.15" customHeight="1" x14ac:dyDescent="0.2">
      <c r="A33" s="9">
        <v>42493</v>
      </c>
      <c r="B33" s="10">
        <v>500</v>
      </c>
      <c r="C33" s="34" t="s">
        <v>31</v>
      </c>
      <c r="D33" s="11">
        <v>387.6</v>
      </c>
      <c r="E33" s="10" t="s">
        <v>49</v>
      </c>
      <c r="F33" s="10">
        <f>B33-D33</f>
        <v>112.39999999999998</v>
      </c>
      <c r="G33" s="12">
        <v>202.4</v>
      </c>
      <c r="H33" s="12" t="s">
        <v>49</v>
      </c>
      <c r="I33" s="46" t="s">
        <v>1</v>
      </c>
      <c r="J33" s="14">
        <v>42494.354166999998</v>
      </c>
      <c r="K33" s="14">
        <v>42495.6875</v>
      </c>
      <c r="L33" s="15" t="s">
        <v>13</v>
      </c>
      <c r="M33" s="15" t="s">
        <v>40</v>
      </c>
      <c r="N33" s="23"/>
      <c r="O33" s="35"/>
      <c r="P33" s="21"/>
    </row>
    <row r="34" spans="1:16" s="22" customFormat="1" ht="32.450000000000003" customHeight="1" x14ac:dyDescent="0.2">
      <c r="A34" s="9">
        <v>42496</v>
      </c>
      <c r="B34" s="10">
        <v>800</v>
      </c>
      <c r="C34" s="34" t="s">
        <v>42</v>
      </c>
      <c r="D34" s="11">
        <v>637.28</v>
      </c>
      <c r="E34" s="10" t="s">
        <v>49</v>
      </c>
      <c r="F34" s="10">
        <f>B34-D34</f>
        <v>162.72000000000003</v>
      </c>
      <c r="G34" s="12">
        <f>190.3+142.23</f>
        <v>332.53</v>
      </c>
      <c r="H34" s="12" t="s">
        <v>49</v>
      </c>
      <c r="I34" s="46" t="s">
        <v>0</v>
      </c>
      <c r="J34" s="14">
        <v>42499.729166666664</v>
      </c>
      <c r="K34" s="14">
        <v>42500.729166999998</v>
      </c>
      <c r="L34" s="15" t="s">
        <v>13</v>
      </c>
      <c r="M34" s="15" t="s">
        <v>43</v>
      </c>
      <c r="N34" s="23"/>
      <c r="O34" s="35"/>
      <c r="P34" s="24"/>
    </row>
    <row r="35" spans="1:16" s="22" customFormat="1" ht="32.450000000000003" customHeight="1" x14ac:dyDescent="0.2">
      <c r="A35" s="9" t="s">
        <v>49</v>
      </c>
      <c r="B35" s="10" t="s">
        <v>49</v>
      </c>
      <c r="C35" s="11" t="s">
        <v>49</v>
      </c>
      <c r="D35" s="11" t="s">
        <v>49</v>
      </c>
      <c r="E35" s="10" t="s">
        <v>49</v>
      </c>
      <c r="F35" s="10" t="s">
        <v>49</v>
      </c>
      <c r="G35" s="12">
        <f>190.3+31.9</f>
        <v>222.20000000000002</v>
      </c>
      <c r="H35" s="12" t="s">
        <v>49</v>
      </c>
      <c r="I35" s="46" t="s">
        <v>48</v>
      </c>
      <c r="J35" s="14">
        <v>42499.729166666664</v>
      </c>
      <c r="K35" s="14">
        <v>42500.729166999998</v>
      </c>
      <c r="L35" s="15" t="s">
        <v>13</v>
      </c>
      <c r="M35" s="15" t="s">
        <v>43</v>
      </c>
      <c r="N35" s="23"/>
      <c r="O35" s="35"/>
      <c r="P35" s="37"/>
    </row>
    <row r="36" spans="1:16" s="22" customFormat="1" ht="32.450000000000003" customHeight="1" x14ac:dyDescent="0.2">
      <c r="A36" s="9" t="s">
        <v>49</v>
      </c>
      <c r="B36" s="10" t="s">
        <v>49</v>
      </c>
      <c r="C36" s="11" t="s">
        <v>49</v>
      </c>
      <c r="D36" s="11" t="s">
        <v>49</v>
      </c>
      <c r="E36" s="10" t="s">
        <v>49</v>
      </c>
      <c r="F36" s="10" t="s">
        <v>49</v>
      </c>
      <c r="G36" s="44">
        <v>200.2</v>
      </c>
      <c r="H36" s="12" t="s">
        <v>49</v>
      </c>
      <c r="I36" s="46" t="s">
        <v>3</v>
      </c>
      <c r="J36" s="14">
        <v>42499.729166666664</v>
      </c>
      <c r="K36" s="14">
        <v>42500.729166999998</v>
      </c>
      <c r="L36" s="15" t="s">
        <v>13</v>
      </c>
      <c r="M36" s="15" t="s">
        <v>43</v>
      </c>
      <c r="N36" s="23"/>
      <c r="O36" s="35"/>
      <c r="P36" s="21"/>
    </row>
    <row r="37" spans="1:16" s="22" customFormat="1" ht="19.899999999999999" customHeight="1" x14ac:dyDescent="0.2">
      <c r="A37" s="9">
        <v>42500</v>
      </c>
      <c r="B37" s="10">
        <v>200</v>
      </c>
      <c r="C37" s="34" t="s">
        <v>33</v>
      </c>
      <c r="D37" s="11">
        <v>115</v>
      </c>
      <c r="E37" s="10" t="s">
        <v>49</v>
      </c>
      <c r="F37" s="10">
        <f>B37-D37</f>
        <v>85</v>
      </c>
      <c r="G37" s="44" t="s">
        <v>49</v>
      </c>
      <c r="H37" s="12">
        <f>338.98+367.11</f>
        <v>706.09</v>
      </c>
      <c r="I37" s="46" t="s">
        <v>3</v>
      </c>
      <c r="J37" s="14">
        <v>42501.333333000002</v>
      </c>
      <c r="K37" s="14">
        <v>42502.333333000002</v>
      </c>
      <c r="L37" s="15" t="s">
        <v>11</v>
      </c>
      <c r="M37" s="15" t="s">
        <v>12</v>
      </c>
      <c r="N37" s="23"/>
      <c r="O37" s="24"/>
      <c r="P37" s="21"/>
    </row>
    <row r="38" spans="1:16" s="22" customFormat="1" ht="24" customHeight="1" x14ac:dyDescent="0.2">
      <c r="A38" s="9">
        <v>42503</v>
      </c>
      <c r="B38" s="10">
        <v>1500</v>
      </c>
      <c r="C38" s="34" t="s">
        <v>36</v>
      </c>
      <c r="D38" s="11">
        <v>1746.8</v>
      </c>
      <c r="E38" s="10">
        <f>D38-B38</f>
        <v>246.79999999999995</v>
      </c>
      <c r="F38" s="38"/>
      <c r="G38" s="12" t="s">
        <v>49</v>
      </c>
      <c r="H38" s="12">
        <v>1000.22</v>
      </c>
      <c r="I38" s="46" t="s">
        <v>3</v>
      </c>
      <c r="J38" s="14">
        <v>42506.333333000002</v>
      </c>
      <c r="K38" s="14">
        <v>42507.75</v>
      </c>
      <c r="L38" s="15" t="s">
        <v>37</v>
      </c>
      <c r="M38" s="15" t="s">
        <v>34</v>
      </c>
      <c r="N38" s="23"/>
      <c r="O38" s="24"/>
      <c r="P38" s="21"/>
    </row>
    <row r="39" spans="1:16" s="22" customFormat="1" ht="24.6" customHeight="1" x14ac:dyDescent="0.2">
      <c r="A39" s="9">
        <v>42503</v>
      </c>
      <c r="B39" s="10">
        <v>1500</v>
      </c>
      <c r="C39" s="34" t="s">
        <v>35</v>
      </c>
      <c r="D39" s="11">
        <v>400</v>
      </c>
      <c r="E39" s="10" t="s">
        <v>49</v>
      </c>
      <c r="F39" s="10">
        <f>B39-D39</f>
        <v>1100</v>
      </c>
      <c r="G39" s="12" t="s">
        <v>49</v>
      </c>
      <c r="H39" s="12">
        <f>1413.59+601.4</f>
        <v>2014.9899999999998</v>
      </c>
      <c r="I39" s="46" t="s">
        <v>48</v>
      </c>
      <c r="J39" s="14">
        <v>42506.333333000002</v>
      </c>
      <c r="K39" s="14">
        <v>42507.333333000002</v>
      </c>
      <c r="L39" s="15" t="s">
        <v>37</v>
      </c>
      <c r="M39" s="15" t="s">
        <v>34</v>
      </c>
      <c r="N39" s="23"/>
      <c r="O39" s="24"/>
      <c r="P39" s="21"/>
    </row>
    <row r="40" spans="1:16" s="22" customFormat="1" ht="33" customHeight="1" x14ac:dyDescent="0.2">
      <c r="A40" s="9">
        <v>42507</v>
      </c>
      <c r="B40" s="10">
        <v>500</v>
      </c>
      <c r="C40" s="34" t="s">
        <v>38</v>
      </c>
      <c r="D40" s="11">
        <v>402.3</v>
      </c>
      <c r="E40" s="10" t="s">
        <v>49</v>
      </c>
      <c r="F40" s="10">
        <f>B40-D40</f>
        <v>97.699999999999989</v>
      </c>
      <c r="G40" s="12" t="s">
        <v>49</v>
      </c>
      <c r="H40" s="12" t="s">
        <v>49</v>
      </c>
      <c r="I40" s="46" t="s">
        <v>1</v>
      </c>
      <c r="J40" s="14">
        <v>42508.354166999998</v>
      </c>
      <c r="K40" s="14">
        <v>42509.6875</v>
      </c>
      <c r="L40" s="15" t="s">
        <v>13</v>
      </c>
      <c r="M40" s="15" t="s">
        <v>39</v>
      </c>
      <c r="N40" s="23"/>
      <c r="O40" s="21"/>
      <c r="P40" s="21"/>
    </row>
    <row r="41" spans="1:16" s="22" customFormat="1" ht="29.45" customHeight="1" x14ac:dyDescent="0.2">
      <c r="A41" s="9">
        <v>42510</v>
      </c>
      <c r="B41" s="10">
        <v>700</v>
      </c>
      <c r="C41" s="34" t="s">
        <v>45</v>
      </c>
      <c r="D41" s="11">
        <v>477.14</v>
      </c>
      <c r="E41" s="10" t="s">
        <v>49</v>
      </c>
      <c r="F41" s="10">
        <f>B41-D41</f>
        <v>222.86</v>
      </c>
      <c r="G41" s="12" t="s">
        <v>49</v>
      </c>
      <c r="H41" s="12" t="s">
        <v>49</v>
      </c>
      <c r="I41" s="46" t="s">
        <v>0</v>
      </c>
      <c r="J41" s="14">
        <v>42513.354166999998</v>
      </c>
      <c r="K41" s="14">
        <v>42514.729166999998</v>
      </c>
      <c r="L41" s="15" t="s">
        <v>13</v>
      </c>
      <c r="M41" s="15" t="s">
        <v>44</v>
      </c>
      <c r="N41" s="23"/>
      <c r="O41" s="21"/>
      <c r="P41" s="21"/>
    </row>
    <row r="42" spans="1:16" s="22" customFormat="1" ht="33" customHeight="1" x14ac:dyDescent="0.2">
      <c r="A42" s="9">
        <v>42507</v>
      </c>
      <c r="B42" s="10" t="s">
        <v>49</v>
      </c>
      <c r="C42" s="34" t="s">
        <v>38</v>
      </c>
      <c r="D42" s="11" t="s">
        <v>49</v>
      </c>
      <c r="E42" s="10" t="s">
        <v>49</v>
      </c>
      <c r="F42" s="10" t="s">
        <v>49</v>
      </c>
      <c r="G42" s="12">
        <f>190.3+12.1</f>
        <v>202.4</v>
      </c>
      <c r="H42" s="12" t="s">
        <v>49</v>
      </c>
      <c r="I42" s="46" t="s">
        <v>1</v>
      </c>
      <c r="J42" s="14">
        <v>42508.354166999998</v>
      </c>
      <c r="K42" s="14">
        <v>42509.6875</v>
      </c>
      <c r="L42" s="49" t="s">
        <v>13</v>
      </c>
      <c r="M42" s="49" t="s">
        <v>39</v>
      </c>
      <c r="N42" s="23"/>
      <c r="O42" s="21"/>
      <c r="P42" s="21"/>
    </row>
    <row r="43" spans="1:16" s="22" customFormat="1" ht="29.45" customHeight="1" x14ac:dyDescent="0.2">
      <c r="A43" s="9">
        <v>42510</v>
      </c>
      <c r="B43" s="10" t="s">
        <v>49</v>
      </c>
      <c r="C43" s="34" t="s">
        <v>45</v>
      </c>
      <c r="D43" s="48" t="s">
        <v>49</v>
      </c>
      <c r="E43" s="10" t="s">
        <v>49</v>
      </c>
      <c r="F43" s="10" t="s">
        <v>49</v>
      </c>
      <c r="G43" s="12">
        <f>190.3+53.35</f>
        <v>243.65</v>
      </c>
      <c r="H43" s="12" t="s">
        <v>49</v>
      </c>
      <c r="I43" s="46" t="s">
        <v>0</v>
      </c>
      <c r="J43" s="14">
        <v>42513.354166999998</v>
      </c>
      <c r="K43" s="14">
        <v>42514.729166999998</v>
      </c>
      <c r="L43" s="49" t="s">
        <v>13</v>
      </c>
      <c r="M43" s="49" t="s">
        <v>44</v>
      </c>
      <c r="N43" s="23"/>
      <c r="O43" s="21"/>
      <c r="P43" s="21"/>
    </row>
    <row r="44" spans="1:16" s="22" customFormat="1" ht="29.45" customHeight="1" x14ac:dyDescent="0.2">
      <c r="A44" s="9">
        <v>42522</v>
      </c>
      <c r="B44" s="10" t="s">
        <v>49</v>
      </c>
      <c r="C44" s="34" t="s">
        <v>98</v>
      </c>
      <c r="D44" s="48">
        <v>334.2</v>
      </c>
      <c r="E44" s="10">
        <f>D44</f>
        <v>334.2</v>
      </c>
      <c r="F44" s="10" t="s">
        <v>49</v>
      </c>
      <c r="G44" s="12" t="s">
        <v>49</v>
      </c>
      <c r="H44" s="12">
        <v>1073.24</v>
      </c>
      <c r="I44" s="46" t="s">
        <v>86</v>
      </c>
      <c r="J44" s="14">
        <v>42522</v>
      </c>
      <c r="K44" s="14">
        <v>42522</v>
      </c>
      <c r="L44" s="49" t="s">
        <v>87</v>
      </c>
      <c r="M44" s="49" t="s">
        <v>97</v>
      </c>
      <c r="N44" s="30"/>
      <c r="O44" s="21"/>
      <c r="P44" s="21"/>
    </row>
    <row r="45" spans="1:16" s="22" customFormat="1" ht="29.45" customHeight="1" x14ac:dyDescent="0.2">
      <c r="A45" s="9">
        <v>42522</v>
      </c>
      <c r="B45" s="10" t="s">
        <v>49</v>
      </c>
      <c r="C45" s="11" t="s">
        <v>49</v>
      </c>
      <c r="D45" s="48" t="s">
        <v>49</v>
      </c>
      <c r="E45" s="10" t="s">
        <v>49</v>
      </c>
      <c r="F45" s="10" t="s">
        <v>49</v>
      </c>
      <c r="G45" s="12" t="s">
        <v>49</v>
      </c>
      <c r="H45" s="12">
        <v>1005.24</v>
      </c>
      <c r="I45" s="46" t="s">
        <v>0</v>
      </c>
      <c r="J45" s="14">
        <v>42522</v>
      </c>
      <c r="K45" s="14">
        <v>42522</v>
      </c>
      <c r="L45" s="49" t="s">
        <v>87</v>
      </c>
      <c r="M45" s="49" t="s">
        <v>97</v>
      </c>
      <c r="N45" s="30"/>
      <c r="O45" s="21"/>
      <c r="P45" s="21"/>
    </row>
    <row r="46" spans="1:16" s="19" customFormat="1" ht="26.25" customHeight="1" x14ac:dyDescent="0.2">
      <c r="A46" s="14">
        <v>42527</v>
      </c>
      <c r="B46" s="10">
        <v>500</v>
      </c>
      <c r="C46" s="45" t="s">
        <v>50</v>
      </c>
      <c r="D46" s="48">
        <v>441.55</v>
      </c>
      <c r="E46" s="10" t="s">
        <v>49</v>
      </c>
      <c r="F46" s="10">
        <f>B46-D46</f>
        <v>58.449999999999989</v>
      </c>
      <c r="G46" s="12" t="s">
        <v>49</v>
      </c>
      <c r="H46" s="12" t="s">
        <v>49</v>
      </c>
      <c r="I46" s="46" t="s">
        <v>1</v>
      </c>
      <c r="J46" s="14">
        <v>42528.354166999998</v>
      </c>
      <c r="K46" s="14">
        <v>42529.354166999998</v>
      </c>
      <c r="L46" s="49" t="s">
        <v>13</v>
      </c>
      <c r="M46" s="50" t="s">
        <v>51</v>
      </c>
    </row>
    <row r="47" spans="1:16" s="19" customFormat="1" ht="29.25" customHeight="1" x14ac:dyDescent="0.2">
      <c r="A47" s="14">
        <v>42537</v>
      </c>
      <c r="B47" s="10">
        <v>800</v>
      </c>
      <c r="C47" s="45" t="s">
        <v>53</v>
      </c>
      <c r="D47" s="48">
        <v>1142.05</v>
      </c>
      <c r="E47" s="10">
        <f>D47-B47</f>
        <v>342.04999999999995</v>
      </c>
      <c r="F47" s="10"/>
      <c r="G47" s="12" t="s">
        <v>49</v>
      </c>
      <c r="H47" s="12" t="s">
        <v>49</v>
      </c>
      <c r="I47" s="46" t="s">
        <v>3</v>
      </c>
      <c r="J47" s="14">
        <v>42537.354166999998</v>
      </c>
      <c r="K47" s="14">
        <v>42538.729166999998</v>
      </c>
      <c r="L47" s="49" t="s">
        <v>55</v>
      </c>
      <c r="M47" s="50" t="s">
        <v>54</v>
      </c>
    </row>
    <row r="48" spans="1:16" s="19" customFormat="1" ht="22.5" customHeight="1" x14ac:dyDescent="0.2">
      <c r="A48" s="14">
        <v>42542</v>
      </c>
      <c r="B48" s="10">
        <v>300</v>
      </c>
      <c r="C48" s="45" t="s">
        <v>91</v>
      </c>
      <c r="D48" s="48">
        <v>134.5</v>
      </c>
      <c r="E48" s="10" t="s">
        <v>49</v>
      </c>
      <c r="F48" s="10">
        <f>B48-D48</f>
        <v>165.5</v>
      </c>
      <c r="G48" s="12" t="s">
        <v>49</v>
      </c>
      <c r="H48" s="12">
        <f>480.25+559.7</f>
        <v>1039.95</v>
      </c>
      <c r="I48" s="46" t="s">
        <v>0</v>
      </c>
      <c r="J48" s="14">
        <v>42543.333333000002</v>
      </c>
      <c r="K48" s="14">
        <v>42543</v>
      </c>
      <c r="L48" s="13" t="s">
        <v>84</v>
      </c>
      <c r="M48" s="51" t="s">
        <v>85</v>
      </c>
    </row>
    <row r="49" spans="1:13" s="20" customFormat="1" ht="24" customHeight="1" x14ac:dyDescent="0.2">
      <c r="A49" s="14">
        <v>42542</v>
      </c>
      <c r="B49" s="47" t="s">
        <v>49</v>
      </c>
      <c r="C49" s="46" t="s">
        <v>49</v>
      </c>
      <c r="D49" s="48" t="s">
        <v>49</v>
      </c>
      <c r="E49" s="10" t="s">
        <v>49</v>
      </c>
      <c r="F49" s="10" t="s">
        <v>49</v>
      </c>
      <c r="G49" s="12" t="s">
        <v>49</v>
      </c>
      <c r="H49" s="12">
        <f>480.25+559.7</f>
        <v>1039.95</v>
      </c>
      <c r="I49" s="46" t="s">
        <v>86</v>
      </c>
      <c r="J49" s="14">
        <v>42543</v>
      </c>
      <c r="K49" s="14">
        <v>42543</v>
      </c>
      <c r="L49" s="13" t="s">
        <v>84</v>
      </c>
      <c r="M49" s="51" t="s">
        <v>85</v>
      </c>
    </row>
    <row r="50" spans="1:13" s="19" customFormat="1" ht="29.25" customHeight="1" x14ac:dyDescent="0.2">
      <c r="A50" s="14">
        <v>42543</v>
      </c>
      <c r="B50" s="10">
        <v>500</v>
      </c>
      <c r="C50" s="45" t="s">
        <v>92</v>
      </c>
      <c r="D50" s="48">
        <v>362.18</v>
      </c>
      <c r="E50" s="10" t="s">
        <v>49</v>
      </c>
      <c r="F50" s="10">
        <f>B50-D50</f>
        <v>137.82</v>
      </c>
      <c r="G50" s="12">
        <f>209+12.1</f>
        <v>221.1</v>
      </c>
      <c r="H50" s="12" t="s">
        <v>49</v>
      </c>
      <c r="I50" s="46" t="s">
        <v>1</v>
      </c>
      <c r="J50" s="14">
        <v>42543.354166999998</v>
      </c>
      <c r="K50" s="14">
        <v>42544.6875</v>
      </c>
      <c r="L50" s="49" t="s">
        <v>57</v>
      </c>
      <c r="M50" s="50" t="s">
        <v>52</v>
      </c>
    </row>
    <row r="51" spans="1:13" s="20" customFormat="1" ht="37.15" customHeight="1" x14ac:dyDescent="0.2">
      <c r="A51" s="14">
        <v>42556</v>
      </c>
      <c r="B51" s="10">
        <v>500</v>
      </c>
      <c r="C51" s="46" t="s">
        <v>93</v>
      </c>
      <c r="D51" s="48">
        <v>410.75</v>
      </c>
      <c r="E51" s="10" t="s">
        <v>49</v>
      </c>
      <c r="F51" s="10">
        <f>B51-D51</f>
        <v>89.25</v>
      </c>
      <c r="G51" s="12">
        <f>209+12.1</f>
        <v>221.1</v>
      </c>
      <c r="H51" s="12" t="s">
        <v>49</v>
      </c>
      <c r="I51" s="46" t="s">
        <v>1</v>
      </c>
      <c r="J51" s="14">
        <v>42556</v>
      </c>
      <c r="K51" s="14">
        <v>42557</v>
      </c>
      <c r="L51" s="49" t="s">
        <v>55</v>
      </c>
      <c r="M51" s="50" t="s">
        <v>89</v>
      </c>
    </row>
    <row r="52" spans="1:13" s="20" customFormat="1" ht="25.5" customHeight="1" x14ac:dyDescent="0.2">
      <c r="A52" s="14">
        <v>42558</v>
      </c>
      <c r="B52" s="47" t="s">
        <v>49</v>
      </c>
      <c r="C52" s="46" t="s">
        <v>90</v>
      </c>
      <c r="D52" s="48">
        <v>127</v>
      </c>
      <c r="E52" s="10">
        <f>D52</f>
        <v>127</v>
      </c>
      <c r="F52" s="10" t="s">
        <v>49</v>
      </c>
      <c r="G52" s="12" t="s">
        <v>49</v>
      </c>
      <c r="H52" s="12">
        <f>313.82+320.26</f>
        <v>634.07999999999993</v>
      </c>
      <c r="I52" s="46" t="s">
        <v>0</v>
      </c>
      <c r="J52" s="14">
        <v>42557</v>
      </c>
      <c r="K52" s="14">
        <v>42557</v>
      </c>
      <c r="L52" s="13" t="s">
        <v>87</v>
      </c>
      <c r="M52" s="51" t="s">
        <v>88</v>
      </c>
    </row>
    <row r="53" spans="1:13" s="20" customFormat="1" ht="49.15" customHeight="1" x14ac:dyDescent="0.2">
      <c r="A53" s="14">
        <v>42576</v>
      </c>
      <c r="B53" s="10">
        <v>500</v>
      </c>
      <c r="C53" s="46" t="s">
        <v>94</v>
      </c>
      <c r="D53" s="48">
        <v>393.4</v>
      </c>
      <c r="E53" s="10" t="s">
        <v>49</v>
      </c>
      <c r="F53" s="10">
        <f>B53-D53</f>
        <v>106.60000000000002</v>
      </c>
      <c r="G53" s="12">
        <f>149+10</f>
        <v>159</v>
      </c>
      <c r="H53" s="12" t="s">
        <v>49</v>
      </c>
      <c r="I53" s="46" t="s">
        <v>1</v>
      </c>
      <c r="J53" s="14">
        <v>42577</v>
      </c>
      <c r="K53" s="14">
        <v>42578</v>
      </c>
      <c r="L53" s="49" t="s">
        <v>95</v>
      </c>
      <c r="M53" s="54" t="s">
        <v>96</v>
      </c>
    </row>
    <row r="54" spans="1:13" s="20" customFormat="1" ht="41.25" customHeight="1" x14ac:dyDescent="0.2">
      <c r="A54" s="14">
        <v>42601</v>
      </c>
      <c r="B54" s="10">
        <v>500</v>
      </c>
      <c r="C54" s="46" t="s">
        <v>109</v>
      </c>
      <c r="D54" s="48">
        <v>582.41999999999996</v>
      </c>
      <c r="E54" s="10">
        <f>D54-B54</f>
        <v>82.419999999999959</v>
      </c>
      <c r="F54" s="10" t="s">
        <v>49</v>
      </c>
      <c r="G54" s="12">
        <v>685.44</v>
      </c>
      <c r="H54" s="12">
        <v>1202.82</v>
      </c>
      <c r="I54" s="46" t="s">
        <v>103</v>
      </c>
      <c r="J54" s="14">
        <v>42604</v>
      </c>
      <c r="K54" s="14">
        <v>42607</v>
      </c>
      <c r="L54" s="49" t="s">
        <v>104</v>
      </c>
      <c r="M54" s="54" t="s">
        <v>105</v>
      </c>
    </row>
    <row r="55" spans="1:13" s="20" customFormat="1" ht="41.25" customHeight="1" x14ac:dyDescent="0.2">
      <c r="A55" s="14">
        <v>42601</v>
      </c>
      <c r="B55" s="10">
        <v>500</v>
      </c>
      <c r="C55" s="46" t="s">
        <v>112</v>
      </c>
      <c r="D55" s="48">
        <v>824.45</v>
      </c>
      <c r="E55" s="10">
        <f>D55-B55</f>
        <v>324.45000000000005</v>
      </c>
      <c r="F55" s="10" t="s">
        <v>49</v>
      </c>
      <c r="G55" s="12">
        <f>887.4+181</f>
        <v>1068.4000000000001</v>
      </c>
      <c r="H55" s="12">
        <f>226.14+795.44</f>
        <v>1021.58</v>
      </c>
      <c r="I55" s="58" t="s">
        <v>102</v>
      </c>
      <c r="J55" s="14">
        <v>42603</v>
      </c>
      <c r="K55" s="14">
        <v>42607</v>
      </c>
      <c r="L55" s="49" t="s">
        <v>104</v>
      </c>
      <c r="M55" s="54" t="s">
        <v>105</v>
      </c>
    </row>
    <row r="56" spans="1:13" s="20" customFormat="1" ht="41.25" customHeight="1" x14ac:dyDescent="0.2">
      <c r="A56" s="14">
        <v>42605</v>
      </c>
      <c r="B56" s="10">
        <v>500</v>
      </c>
      <c r="C56" s="46" t="s">
        <v>107</v>
      </c>
      <c r="D56" s="48">
        <v>383.12</v>
      </c>
      <c r="E56" s="10" t="s">
        <v>49</v>
      </c>
      <c r="F56" s="10">
        <v>116.88</v>
      </c>
      <c r="G56" s="12">
        <f>149+4.5</f>
        <v>153.5</v>
      </c>
      <c r="H56" s="12" t="s">
        <v>49</v>
      </c>
      <c r="I56" s="46" t="s">
        <v>1</v>
      </c>
      <c r="J56" s="14">
        <v>42606</v>
      </c>
      <c r="K56" s="14">
        <v>42607</v>
      </c>
      <c r="L56" s="49" t="s">
        <v>57</v>
      </c>
      <c r="M56" s="54" t="s">
        <v>106</v>
      </c>
    </row>
    <row r="57" spans="1:13" s="20" customFormat="1" ht="41.25" customHeight="1" x14ac:dyDescent="0.2">
      <c r="A57" s="14">
        <v>42605</v>
      </c>
      <c r="B57" s="10">
        <v>500</v>
      </c>
      <c r="C57" s="46" t="s">
        <v>108</v>
      </c>
      <c r="D57" s="48">
        <v>98.5</v>
      </c>
      <c r="E57" s="10" t="s">
        <v>49</v>
      </c>
      <c r="F57" s="10">
        <f>B57-D57</f>
        <v>401.5</v>
      </c>
      <c r="G57" s="12" t="s">
        <v>49</v>
      </c>
      <c r="H57" s="12">
        <f>433.23+559.8</f>
        <v>993.03</v>
      </c>
      <c r="I57" s="46" t="s">
        <v>3</v>
      </c>
      <c r="J57" s="14">
        <v>42606</v>
      </c>
      <c r="K57" s="14">
        <v>42606</v>
      </c>
      <c r="L57" s="49" t="s">
        <v>87</v>
      </c>
      <c r="M57" s="54" t="s">
        <v>101</v>
      </c>
    </row>
    <row r="58" spans="1:13" s="20" customFormat="1" ht="41.25" customHeight="1" x14ac:dyDescent="0.2">
      <c r="A58" s="14">
        <v>42626</v>
      </c>
      <c r="B58" s="10">
        <v>500</v>
      </c>
      <c r="C58" s="46" t="s">
        <v>115</v>
      </c>
      <c r="D58" s="48">
        <v>344.21</v>
      </c>
      <c r="E58" s="10" t="s">
        <v>49</v>
      </c>
      <c r="F58" s="10">
        <f>B58-D58</f>
        <v>155.79000000000002</v>
      </c>
      <c r="G58" s="12">
        <f>209+3.3</f>
        <v>212.3</v>
      </c>
      <c r="H58" s="12" t="s">
        <v>49</v>
      </c>
      <c r="I58" s="46" t="s">
        <v>1</v>
      </c>
      <c r="J58" s="14">
        <v>42627</v>
      </c>
      <c r="K58" s="14">
        <v>42628</v>
      </c>
      <c r="L58" s="49" t="s">
        <v>57</v>
      </c>
      <c r="M58" s="54" t="s">
        <v>106</v>
      </c>
    </row>
    <row r="59" spans="1:13" s="20" customFormat="1" ht="41.25" customHeight="1" x14ac:dyDescent="0.2">
      <c r="A59" s="14">
        <v>43736</v>
      </c>
      <c r="B59" s="10">
        <v>500</v>
      </c>
      <c r="C59" s="46" t="s">
        <v>114</v>
      </c>
      <c r="D59" s="48">
        <v>382.4</v>
      </c>
      <c r="E59" s="10" t="s">
        <v>49</v>
      </c>
      <c r="F59" s="10">
        <f>B59-D59</f>
        <v>117.60000000000002</v>
      </c>
      <c r="G59" s="12"/>
      <c r="H59" s="12" t="s">
        <v>49</v>
      </c>
      <c r="I59" s="46" t="s">
        <v>1</v>
      </c>
      <c r="J59" s="14">
        <v>42641</v>
      </c>
      <c r="K59" s="14">
        <v>42642</v>
      </c>
      <c r="L59" s="49" t="s">
        <v>57</v>
      </c>
      <c r="M59" s="54" t="s">
        <v>113</v>
      </c>
    </row>
    <row r="60" spans="1:13" s="20" customFormat="1" ht="41.25" customHeight="1" x14ac:dyDescent="0.2">
      <c r="A60" s="14">
        <v>42661</v>
      </c>
      <c r="B60" s="10" t="s">
        <v>49</v>
      </c>
      <c r="C60" s="46" t="s">
        <v>117</v>
      </c>
      <c r="D60" s="48">
        <v>106.1</v>
      </c>
      <c r="E60" s="10">
        <f>D60</f>
        <v>106.1</v>
      </c>
      <c r="F60" s="10" t="s">
        <v>49</v>
      </c>
      <c r="G60" s="12" t="s">
        <v>49</v>
      </c>
      <c r="H60" s="12">
        <f>1516.4+900.9+46.9</f>
        <v>2464.2000000000003</v>
      </c>
      <c r="I60" s="46" t="s">
        <v>0</v>
      </c>
      <c r="J60" s="14">
        <v>42661</v>
      </c>
      <c r="K60" s="14">
        <v>42663</v>
      </c>
      <c r="L60" s="49" t="s">
        <v>104</v>
      </c>
      <c r="M60" s="54" t="s">
        <v>110</v>
      </c>
    </row>
    <row r="61" spans="1:13" s="20" customFormat="1" ht="41.25" customHeight="1" x14ac:dyDescent="0.2">
      <c r="A61" s="14">
        <v>42661</v>
      </c>
      <c r="B61" s="10">
        <v>300</v>
      </c>
      <c r="C61" s="46" t="s">
        <v>116</v>
      </c>
      <c r="D61" s="48">
        <v>139.9</v>
      </c>
      <c r="E61" s="10" t="s">
        <v>49</v>
      </c>
      <c r="F61" s="10">
        <f>B61-D61</f>
        <v>160.1</v>
      </c>
      <c r="G61" s="12" t="s">
        <v>49</v>
      </c>
      <c r="H61" s="12">
        <f>675.73+971.2</f>
        <v>1646.93</v>
      </c>
      <c r="I61" s="46" t="s">
        <v>3</v>
      </c>
      <c r="J61" s="14">
        <v>42662</v>
      </c>
      <c r="K61" s="14">
        <v>42662</v>
      </c>
      <c r="L61" s="49" t="s">
        <v>87</v>
      </c>
      <c r="M61" s="54" t="s">
        <v>111</v>
      </c>
    </row>
    <row r="62" spans="1:13" s="20" customFormat="1" ht="41.25" customHeight="1" x14ac:dyDescent="0.2">
      <c r="A62" s="14">
        <v>42661</v>
      </c>
      <c r="B62" s="10">
        <v>500</v>
      </c>
      <c r="C62" s="46">
        <v>3816</v>
      </c>
      <c r="D62" s="48">
        <v>374.85</v>
      </c>
      <c r="E62" s="10" t="s">
        <v>49</v>
      </c>
      <c r="F62" s="10">
        <f>B62-D62</f>
        <v>125.14999999999998</v>
      </c>
      <c r="G62" s="12" t="s">
        <v>49</v>
      </c>
      <c r="H62" s="12">
        <f>1516.4+900.9</f>
        <v>2417.3000000000002</v>
      </c>
      <c r="I62" s="46" t="s">
        <v>124</v>
      </c>
      <c r="J62" s="14">
        <v>42661</v>
      </c>
      <c r="K62" s="14">
        <v>42663</v>
      </c>
      <c r="L62" s="49" t="s">
        <v>104</v>
      </c>
      <c r="M62" s="54" t="s">
        <v>110</v>
      </c>
    </row>
    <row r="63" spans="1:13" s="20" customFormat="1" ht="41.25" customHeight="1" x14ac:dyDescent="0.2">
      <c r="A63" s="14">
        <v>42667</v>
      </c>
      <c r="B63" s="10">
        <v>500</v>
      </c>
      <c r="C63" s="46">
        <v>3916</v>
      </c>
      <c r="D63" s="48">
        <v>931.33</v>
      </c>
      <c r="E63" s="10" t="s">
        <v>49</v>
      </c>
      <c r="F63" s="10">
        <f>D63-B63</f>
        <v>431.33000000000004</v>
      </c>
      <c r="G63" s="12" t="s">
        <v>49</v>
      </c>
      <c r="H63" s="12">
        <v>1176.53</v>
      </c>
      <c r="I63" s="46" t="s">
        <v>3</v>
      </c>
      <c r="J63" s="14">
        <v>42668</v>
      </c>
      <c r="K63" s="14">
        <v>42668</v>
      </c>
      <c r="L63" s="49" t="s">
        <v>87</v>
      </c>
      <c r="M63" s="54" t="s">
        <v>118</v>
      </c>
    </row>
    <row r="64" spans="1:13" s="20" customFormat="1" ht="41.25" customHeight="1" x14ac:dyDescent="0.2">
      <c r="A64" s="14">
        <v>42667</v>
      </c>
      <c r="B64" s="10" t="s">
        <v>49</v>
      </c>
      <c r="C64" s="46" t="s">
        <v>49</v>
      </c>
      <c r="D64" s="48" t="s">
        <v>49</v>
      </c>
      <c r="E64" s="10" t="s">
        <v>49</v>
      </c>
      <c r="F64" s="10" t="s">
        <v>49</v>
      </c>
      <c r="G64" s="12" t="s">
        <v>49</v>
      </c>
      <c r="H64" s="12">
        <v>1176.53</v>
      </c>
      <c r="I64" s="46" t="s">
        <v>0</v>
      </c>
      <c r="J64" s="14">
        <v>42668</v>
      </c>
      <c r="K64" s="14">
        <v>42668</v>
      </c>
      <c r="L64" s="49" t="s">
        <v>87</v>
      </c>
      <c r="M64" s="54" t="s">
        <v>118</v>
      </c>
    </row>
    <row r="65" spans="1:16" s="22" customFormat="1" ht="37.15" customHeight="1" x14ac:dyDescent="0.2">
      <c r="A65" s="8" t="s">
        <v>78</v>
      </c>
      <c r="B65" s="8" t="s">
        <v>67</v>
      </c>
      <c r="C65" s="3" t="s">
        <v>9</v>
      </c>
      <c r="D65" s="8" t="s">
        <v>77</v>
      </c>
      <c r="E65" s="8" t="s">
        <v>99</v>
      </c>
      <c r="F65" s="8" t="s">
        <v>100</v>
      </c>
      <c r="G65" s="3" t="s">
        <v>58</v>
      </c>
      <c r="H65" s="8" t="s">
        <v>59</v>
      </c>
      <c r="I65" s="3" t="s">
        <v>5</v>
      </c>
      <c r="J65" s="4" t="s">
        <v>6</v>
      </c>
      <c r="K65" s="5"/>
      <c r="L65" s="3" t="s">
        <v>8</v>
      </c>
      <c r="M65" s="3" t="s">
        <v>7</v>
      </c>
      <c r="N65" s="21"/>
      <c r="O65" s="21"/>
      <c r="P65" s="21"/>
    </row>
    <row r="66" spans="1:16" s="20" customFormat="1" ht="41.25" customHeight="1" x14ac:dyDescent="0.2">
      <c r="A66" s="14">
        <v>42667</v>
      </c>
      <c r="B66" s="10" t="s">
        <v>49</v>
      </c>
      <c r="C66" s="46" t="s">
        <v>49</v>
      </c>
      <c r="D66" s="48" t="s">
        <v>49</v>
      </c>
      <c r="E66" s="10" t="s">
        <v>49</v>
      </c>
      <c r="F66" s="10" t="s">
        <v>49</v>
      </c>
      <c r="G66" s="12" t="s">
        <v>49</v>
      </c>
      <c r="H66" s="12">
        <v>1176.53</v>
      </c>
      <c r="I66" s="46" t="s">
        <v>86</v>
      </c>
      <c r="J66" s="14">
        <v>42668</v>
      </c>
      <c r="K66" s="14">
        <v>42668</v>
      </c>
      <c r="L66" s="49" t="s">
        <v>87</v>
      </c>
      <c r="M66" s="54" t="s">
        <v>118</v>
      </c>
    </row>
    <row r="67" spans="1:16" s="20" customFormat="1" ht="41.25" customHeight="1" x14ac:dyDescent="0.2">
      <c r="A67" s="14">
        <v>42668</v>
      </c>
      <c r="B67" s="10">
        <v>500</v>
      </c>
      <c r="C67" s="46" t="s">
        <v>119</v>
      </c>
      <c r="D67" s="48">
        <v>357.44</v>
      </c>
      <c r="E67" s="10" t="s">
        <v>49</v>
      </c>
      <c r="F67" s="10">
        <f>B67-D67</f>
        <v>142.56</v>
      </c>
      <c r="G67" s="12">
        <f>149+4.5</f>
        <v>153.5</v>
      </c>
      <c r="H67" s="12" t="s">
        <v>49</v>
      </c>
      <c r="I67" s="46" t="s">
        <v>1</v>
      </c>
      <c r="J67" s="14">
        <v>42669</v>
      </c>
      <c r="K67" s="14">
        <v>42670</v>
      </c>
      <c r="L67" s="49" t="s">
        <v>57</v>
      </c>
      <c r="M67" s="54" t="s">
        <v>121</v>
      </c>
    </row>
    <row r="68" spans="1:16" s="20" customFormat="1" ht="41.25" customHeight="1" x14ac:dyDescent="0.2">
      <c r="A68" s="14">
        <v>42684</v>
      </c>
      <c r="B68" s="10">
        <v>300</v>
      </c>
      <c r="C68" s="46" t="s">
        <v>131</v>
      </c>
      <c r="D68" s="48">
        <v>266.44</v>
      </c>
      <c r="E68" s="10"/>
      <c r="F68" s="10">
        <f>B68-D68</f>
        <v>33.56</v>
      </c>
      <c r="G68" s="12"/>
      <c r="H68" s="12"/>
      <c r="I68" s="46" t="s">
        <v>1</v>
      </c>
      <c r="J68" s="14">
        <v>42684</v>
      </c>
      <c r="K68" s="14">
        <v>42684</v>
      </c>
      <c r="L68" s="49" t="s">
        <v>57</v>
      </c>
      <c r="M68" s="54" t="s">
        <v>132</v>
      </c>
    </row>
    <row r="69" spans="1:16" s="20" customFormat="1" ht="41.25" customHeight="1" x14ac:dyDescent="0.2">
      <c r="A69" s="14">
        <v>42690</v>
      </c>
      <c r="B69" s="10">
        <v>500</v>
      </c>
      <c r="C69" s="46" t="s">
        <v>120</v>
      </c>
      <c r="D69" s="48">
        <v>318.3</v>
      </c>
      <c r="E69" s="10" t="s">
        <v>49</v>
      </c>
      <c r="F69" s="10">
        <v>181.7</v>
      </c>
      <c r="G69" s="12" t="s">
        <v>49</v>
      </c>
      <c r="H69" s="12" t="s">
        <v>49</v>
      </c>
      <c r="I69" s="46" t="s">
        <v>1</v>
      </c>
      <c r="J69" s="14">
        <v>42690</v>
      </c>
      <c r="K69" s="14">
        <v>42691</v>
      </c>
      <c r="L69" s="49" t="s">
        <v>57</v>
      </c>
      <c r="M69" s="54" t="s">
        <v>122</v>
      </c>
    </row>
    <row r="70" spans="1:16" s="20" customFormat="1" ht="41.25" customHeight="1" x14ac:dyDescent="0.2">
      <c r="A70" s="14">
        <v>42695</v>
      </c>
      <c r="B70" s="10">
        <v>400</v>
      </c>
      <c r="C70" s="46" t="s">
        <v>129</v>
      </c>
      <c r="D70" s="48">
        <v>357.63</v>
      </c>
      <c r="E70" s="10"/>
      <c r="F70" s="10">
        <f>B70-D70</f>
        <v>42.370000000000005</v>
      </c>
      <c r="G70" s="12"/>
      <c r="H70" s="12"/>
      <c r="I70" s="46" t="s">
        <v>1</v>
      </c>
      <c r="J70" s="14">
        <v>42696</v>
      </c>
      <c r="K70" s="14">
        <v>42696</v>
      </c>
      <c r="L70" s="49" t="s">
        <v>57</v>
      </c>
      <c r="M70" s="54" t="s">
        <v>130</v>
      </c>
    </row>
    <row r="71" spans="1:16" s="20" customFormat="1" ht="41.25" customHeight="1" x14ac:dyDescent="0.2">
      <c r="A71" s="14">
        <v>42692</v>
      </c>
      <c r="B71" s="10">
        <v>800</v>
      </c>
      <c r="C71" s="46" t="s">
        <v>128</v>
      </c>
      <c r="D71" s="48">
        <v>219</v>
      </c>
      <c r="E71" s="10" t="s">
        <v>49</v>
      </c>
      <c r="F71" s="10">
        <f>B71-D71</f>
        <v>581</v>
      </c>
      <c r="G71" s="12"/>
      <c r="H71" s="12"/>
      <c r="I71" s="46" t="s">
        <v>124</v>
      </c>
      <c r="J71" s="14">
        <v>42694</v>
      </c>
      <c r="K71" s="14" t="s">
        <v>123</v>
      </c>
      <c r="L71" s="49" t="s">
        <v>87</v>
      </c>
      <c r="M71" s="54" t="s">
        <v>127</v>
      </c>
    </row>
    <row r="72" spans="1:16" s="20" customFormat="1" ht="41.25" customHeight="1" x14ac:dyDescent="0.2">
      <c r="A72" s="14">
        <v>42696</v>
      </c>
      <c r="B72" s="10">
        <v>500</v>
      </c>
      <c r="C72" s="46" t="s">
        <v>125</v>
      </c>
      <c r="D72" s="48">
        <v>566.70000000000005</v>
      </c>
      <c r="E72" s="10"/>
      <c r="F72" s="10">
        <f>D72-B72</f>
        <v>66.700000000000045</v>
      </c>
      <c r="G72" s="12"/>
      <c r="H72" s="12"/>
      <c r="I72" s="46" t="s">
        <v>3</v>
      </c>
      <c r="J72" s="14">
        <v>42696</v>
      </c>
      <c r="K72" s="14">
        <v>42696</v>
      </c>
      <c r="L72" s="49" t="s">
        <v>87</v>
      </c>
      <c r="M72" s="54" t="s">
        <v>126</v>
      </c>
    </row>
    <row r="73" spans="1:16" s="20" customFormat="1" ht="41.25" customHeight="1" x14ac:dyDescent="0.2">
      <c r="A73" s="14">
        <v>42710</v>
      </c>
      <c r="B73" s="10">
        <v>400</v>
      </c>
      <c r="C73" s="46" t="s">
        <v>139</v>
      </c>
      <c r="D73" s="48">
        <v>181.05</v>
      </c>
      <c r="E73" s="10" t="s">
        <v>49</v>
      </c>
      <c r="F73" s="10">
        <f>B73-D73</f>
        <v>218.95</v>
      </c>
      <c r="G73" s="12">
        <v>391.15</v>
      </c>
      <c r="H73" s="12">
        <f>423.97+381.15</f>
        <v>805.12</v>
      </c>
      <c r="I73" s="46" t="s">
        <v>86</v>
      </c>
      <c r="J73" s="14">
        <v>42709</v>
      </c>
      <c r="K73" s="14">
        <v>42710</v>
      </c>
      <c r="L73" s="49" t="s">
        <v>133</v>
      </c>
      <c r="M73" s="54" t="s">
        <v>134</v>
      </c>
    </row>
    <row r="74" spans="1:16" s="20" customFormat="1" ht="41.25" customHeight="1" x14ac:dyDescent="0.2">
      <c r="A74" s="14">
        <v>42710</v>
      </c>
      <c r="B74" s="10">
        <v>400</v>
      </c>
      <c r="C74" s="46" t="s">
        <v>138</v>
      </c>
      <c r="D74" s="48">
        <v>279.58</v>
      </c>
      <c r="E74" s="10" t="s">
        <v>49</v>
      </c>
      <c r="F74" s="10">
        <f>400-D74</f>
        <v>120.42000000000002</v>
      </c>
      <c r="G74" s="12">
        <v>275</v>
      </c>
      <c r="H74" s="12">
        <v>407</v>
      </c>
      <c r="I74" s="46" t="s">
        <v>135</v>
      </c>
      <c r="J74" s="14">
        <v>42709</v>
      </c>
      <c r="K74" s="14">
        <v>42710</v>
      </c>
      <c r="L74" s="49" t="s">
        <v>133</v>
      </c>
      <c r="M74" s="54" t="s">
        <v>136</v>
      </c>
    </row>
    <row r="75" spans="1:16" s="20" customFormat="1" ht="41.25" customHeight="1" x14ac:dyDescent="0.2">
      <c r="A75" s="14">
        <v>42710</v>
      </c>
      <c r="B75" s="10">
        <v>0</v>
      </c>
      <c r="C75" s="46" t="s">
        <v>49</v>
      </c>
      <c r="D75" s="48">
        <v>0</v>
      </c>
      <c r="E75" s="10">
        <v>0</v>
      </c>
      <c r="F75" s="10">
        <v>0</v>
      </c>
      <c r="G75" s="12">
        <v>361.62</v>
      </c>
      <c r="H75" s="12">
        <f>238.3+641.06</f>
        <v>879.3599999999999</v>
      </c>
      <c r="I75" s="46" t="s">
        <v>0</v>
      </c>
      <c r="J75" s="14">
        <v>42710</v>
      </c>
      <c r="K75" s="14">
        <v>42711</v>
      </c>
      <c r="L75" s="49" t="s">
        <v>87</v>
      </c>
      <c r="M75" s="54" t="s">
        <v>137</v>
      </c>
    </row>
    <row r="76" spans="1:16" s="20" customFormat="1" ht="41.25" customHeight="1" x14ac:dyDescent="0.2">
      <c r="A76" s="14">
        <v>42710</v>
      </c>
      <c r="B76" s="10">
        <v>800</v>
      </c>
      <c r="C76" s="46"/>
      <c r="D76" s="48"/>
      <c r="E76" s="10"/>
      <c r="F76" s="10"/>
      <c r="G76" s="12">
        <v>361.62</v>
      </c>
      <c r="H76" s="12">
        <f>238.3+641.06</f>
        <v>879.3599999999999</v>
      </c>
      <c r="I76" s="46" t="s">
        <v>3</v>
      </c>
      <c r="J76" s="14">
        <v>42710</v>
      </c>
      <c r="K76" s="14">
        <v>42711</v>
      </c>
      <c r="L76" s="49" t="s">
        <v>87</v>
      </c>
      <c r="M76" s="54" t="s">
        <v>137</v>
      </c>
    </row>
    <row r="77" spans="1:16" s="22" customFormat="1" ht="17.45" customHeight="1" x14ac:dyDescent="0.2">
      <c r="A77" s="25" t="s">
        <v>76</v>
      </c>
      <c r="B77" s="26">
        <f>SUM(B13:B76)</f>
        <v>26700</v>
      </c>
      <c r="C77" s="27"/>
      <c r="D77" s="26"/>
      <c r="E77" s="26">
        <f>SUM(E7:E76)</f>
        <v>1968.6999999999996</v>
      </c>
      <c r="F77" s="26">
        <f>SUM(F7:F76)</f>
        <v>8151.83</v>
      </c>
      <c r="G77" s="26">
        <f>SUM(G7:G76)</f>
        <v>12516.6</v>
      </c>
      <c r="H77" s="26">
        <f>SUM(H7:H76)</f>
        <v>42823.210000000006</v>
      </c>
      <c r="I77" s="59"/>
      <c r="J77" s="28"/>
      <c r="K77" s="28"/>
      <c r="L77" s="29"/>
      <c r="M77" s="53"/>
      <c r="N77" s="30"/>
      <c r="O77" s="21"/>
      <c r="P77" s="21"/>
    </row>
    <row r="78" spans="1:16" x14ac:dyDescent="0.2">
      <c r="F78" s="18"/>
      <c r="G78" s="52"/>
      <c r="H78" s="17"/>
      <c r="I78" s="60"/>
    </row>
    <row r="79" spans="1:16" s="22" customFormat="1" ht="18" customHeight="1" x14ac:dyDescent="0.2">
      <c r="A79" s="56" t="s">
        <v>79</v>
      </c>
      <c r="B79" s="31"/>
      <c r="C79" s="32"/>
      <c r="D79" s="31"/>
      <c r="E79" s="31">
        <f>B77+E77-F77</f>
        <v>20516.870000000003</v>
      </c>
      <c r="F79" s="26"/>
      <c r="G79" s="57" t="s">
        <v>83</v>
      </c>
      <c r="H79" s="57">
        <f>G77+H77</f>
        <v>55339.810000000005</v>
      </c>
      <c r="I79" s="33"/>
      <c r="J79" s="61" t="s">
        <v>80</v>
      </c>
      <c r="K79" s="61"/>
      <c r="L79" s="55">
        <f>E79+H79</f>
        <v>75856.680000000008</v>
      </c>
    </row>
    <row r="80" spans="1:16" x14ac:dyDescent="0.2">
      <c r="F80" s="18"/>
      <c r="G80" s="18"/>
      <c r="H80" s="17"/>
      <c r="I80" s="60"/>
    </row>
    <row r="82" spans="8:12" x14ac:dyDescent="0.2">
      <c r="H82" s="6"/>
      <c r="L82" s="6"/>
    </row>
    <row r="83" spans="8:12" x14ac:dyDescent="0.2">
      <c r="L83" s="6"/>
    </row>
  </sheetData>
  <mergeCells count="5">
    <mergeCell ref="J79:K79"/>
    <mergeCell ref="G30:G32"/>
    <mergeCell ref="A1:M2"/>
    <mergeCell ref="A3:M3"/>
    <mergeCell ref="A4:M4"/>
  </mergeCells>
  <printOptions horizontalCentered="1" verticalCentered="1"/>
  <pageMargins left="0.65" right="0.43307086614173229" top="0.31496062992125984" bottom="0.15748031496062992" header="0.27559055118110237" footer="0.15748031496062992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2016</vt:lpstr>
      <vt:lpstr>'2016'!Area_de_impressao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 &amp; Orlei</dc:creator>
  <cp:lastModifiedBy>Franciani Ribeiro</cp:lastModifiedBy>
  <cp:lastPrinted>2017-04-03T15:00:23Z</cp:lastPrinted>
  <dcterms:created xsi:type="dcterms:W3CDTF">2016-06-27T01:22:21Z</dcterms:created>
  <dcterms:modified xsi:type="dcterms:W3CDTF">2017-04-03T15:01:12Z</dcterms:modified>
</cp:coreProperties>
</file>