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240" windowWidth="15120" windowHeight="4392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E61" i="3" l="1"/>
  <c r="E50" i="3" l="1"/>
  <c r="E45" i="3" l="1"/>
  <c r="E46" i="3"/>
  <c r="E44" i="3"/>
  <c r="E43" i="3"/>
  <c r="E41" i="3" l="1"/>
  <c r="E36" i="3"/>
  <c r="E33" i="3"/>
  <c r="E30" i="3"/>
  <c r="E15" i="3" l="1"/>
  <c r="E12" i="3"/>
  <c r="E18" i="3" l="1"/>
  <c r="E20" i="3"/>
  <c r="E19" i="3"/>
  <c r="E23" i="3"/>
  <c r="E34" i="3" l="1"/>
  <c r="E31" i="3"/>
  <c r="D20" i="3" l="1"/>
  <c r="D12" i="3" l="1"/>
  <c r="D9" i="3"/>
  <c r="E9" i="3"/>
  <c r="D5" i="3"/>
  <c r="E8" i="3"/>
  <c r="E7" i="3"/>
  <c r="E6" i="3"/>
  <c r="E63" i="3" l="1"/>
  <c r="D10" i="3"/>
  <c r="D4" i="3"/>
  <c r="E14" i="3"/>
  <c r="D8" i="3"/>
  <c r="D17" i="3"/>
  <c r="D15" i="3"/>
  <c r="D63" i="3" l="1"/>
  <c r="E64" i="3" s="1"/>
</calcChain>
</file>

<file path=xl/comments1.xml><?xml version="1.0" encoding="utf-8"?>
<comments xmlns="http://schemas.openxmlformats.org/spreadsheetml/2006/main">
  <authors>
    <author>Franciani Ribeiro</author>
  </authors>
  <commentList>
    <comment ref="F12" authorId="0">
      <text>
        <r>
          <rPr>
            <b/>
            <sz val="9"/>
            <color indexed="81"/>
            <rFont val="Tahoma"/>
            <family val="2"/>
          </rPr>
          <t>Franciani Ribeiro:</t>
        </r>
        <r>
          <rPr>
            <sz val="9"/>
            <color indexed="81"/>
            <rFont val="Tahoma"/>
            <family val="2"/>
          </rPr>
          <t xml:space="preserve">
Cleverson embarcou dia 07/03 para Brasília. </t>
        </r>
      </text>
    </comment>
  </commentList>
</comments>
</file>

<file path=xl/sharedStrings.xml><?xml version="1.0" encoding="utf-8"?>
<sst xmlns="http://schemas.openxmlformats.org/spreadsheetml/2006/main" count="318" uniqueCount="199">
  <si>
    <t>PERÍODO DE VIAGEM</t>
  </si>
  <si>
    <t>JUSTIFICATIVA DA VIAGEM</t>
  </si>
  <si>
    <t>ITINERÁRIO</t>
  </si>
  <si>
    <t>RDV N.º</t>
  </si>
  <si>
    <t>PASSAGEM AÉREA</t>
  </si>
  <si>
    <t>CURITIBA-BRASÍLIA-CURITIBA</t>
  </si>
  <si>
    <t>LUIZ EDUARDO WOLFF</t>
  </si>
  <si>
    <t>001/2018</t>
  </si>
  <si>
    <t>CURITIBA-GUARAPUAVA/CANDÓI-CURITIBA</t>
  </si>
  <si>
    <t>06/02 A 07/02/2018</t>
  </si>
  <si>
    <t>10/01 A 11/01/2018</t>
  </si>
  <si>
    <t>005/2018</t>
  </si>
  <si>
    <t>CURITIBA-FOZ DO IGUAÇU-CURITIBA</t>
  </si>
  <si>
    <t>CLEVERSON SILVEIRA</t>
  </si>
  <si>
    <t>EMERSON LUÍS ALBERTI</t>
  </si>
  <si>
    <t>008/2018</t>
  </si>
  <si>
    <t>009/2018</t>
  </si>
  <si>
    <t>11/12 a 12/12/2017</t>
  </si>
  <si>
    <t xml:space="preserve">REUNIÃO ABRAGEL/APINE. </t>
  </si>
  <si>
    <t>PARTICIPANTES</t>
  </si>
  <si>
    <t xml:space="preserve">REUNIÕES DO SETOR ELÉTRICO EM BRASÍLIA.  </t>
  </si>
  <si>
    <t>JULIO JACOB JUNIOR E EMERSON ALBERTI</t>
  </si>
  <si>
    <t xml:space="preserve">REUNIÃO SOBRE UBP E PPA. </t>
  </si>
  <si>
    <t>JULIO JACOB JUNIOR,  CLEVERSON  SILVEIRA E EMERSON ALBERTI</t>
  </si>
  <si>
    <t>010/2018</t>
  </si>
  <si>
    <t>28/02 A 01/03/2018</t>
  </si>
  <si>
    <t>011/2018</t>
  </si>
  <si>
    <t>05/03 A 06/03/2018</t>
  </si>
  <si>
    <t>CLEVERSON  SILVEIRA E EMERSON ALBERTI</t>
  </si>
  <si>
    <t>CURITIBA-GUARAPUAVA-CURITIBA</t>
  </si>
  <si>
    <t>USINAS: INSPEÇÃO GERAL NAS INSTALAÇÕES DAS UHE´S- REUNIÃO COM EQUIPE TÉCNICA SOBRE COMISSIONAMENTO EM FÁBRICA DO SISTEMA DIGITAL.</t>
  </si>
  <si>
    <t xml:space="preserve">USINAS: VERIFICAÇÃO DE SERVIÇOS , POLÍCIA CIVIL E ENTREGA DE PEÇAS. </t>
  </si>
  <si>
    <t>USINAS: VERIFICAÇÃO DE SERVIÇOS, CARTÓRIO DE REGISTROE E ENTREGA DE PEÇAS.</t>
  </si>
  <si>
    <t>012/2018</t>
  </si>
  <si>
    <t xml:space="preserve"> 07/03/2018</t>
  </si>
  <si>
    <t>USINAS: AUDIÊNCIA CÍVEL.</t>
  </si>
  <si>
    <t>013/2018</t>
  </si>
  <si>
    <t>07,08 A 09/03/2018</t>
  </si>
  <si>
    <t>CURITIBA- BELO HORIZONTE-CURITIBA</t>
  </si>
  <si>
    <t>VISITA IHM - COMISSIONAMENTO SISTEMA DIGITAL.</t>
  </si>
  <si>
    <t>05/03 a 08/03/2018</t>
  </si>
  <si>
    <t>REUNIÕES DO SETOR ELÉTRICO/INSTALAÇÃO COMISSÃO MP814/2017.</t>
  </si>
  <si>
    <t>JULIO JACOB JUNIOR E CLEVERSON SILVEIRA</t>
  </si>
  <si>
    <t>12/03 A 15/03/2018</t>
  </si>
  <si>
    <t>1ª REUNIÃO CONSELHO DE ADMINISTRAÇÃO ABRAGEL / ESCRITÓRIO ADVOCACIA BETTIOL .</t>
  </si>
  <si>
    <t>REUNIÕES DO SETOR ELÉTRICO E 2º REUNIÃO CONSELHO DE ADMINISTRAÇÃO ABRAGEL.</t>
  </si>
  <si>
    <t>USINAS:     REUNIÃO COM EQUIPE TÉCNICA SOBRE A LOGÍSTICA DE INSTALAÇÃO DO SISTEMA DIGITAL NA UHE SCL  - AVALIAÇÃO DOS SENSORES DE VELOCIDADE E VAZÃO DA TURBINA FRANCIS FA PCH SANTA CLARA.</t>
  </si>
  <si>
    <t>017/2018</t>
  </si>
  <si>
    <t>19,20 A 21/03/2018</t>
  </si>
  <si>
    <t>JULIO JACOB JUNIOR E JOEL SIGUEL</t>
  </si>
  <si>
    <t>VISITA ÀS USINAS.</t>
  </si>
  <si>
    <t>PARTICIPAÇÃO 3ª REUNIÃO COMISSÃO MISTA 814/2017.</t>
  </si>
  <si>
    <t>022/2018</t>
  </si>
  <si>
    <t>DESPESAS COM HOSPEDAGEM/ALIMENTAÇÃO/TAXI</t>
  </si>
  <si>
    <t>018/2018 E 020/2018</t>
  </si>
  <si>
    <t xml:space="preserve">JULIO JACOB JUNIOR; CLEVERSON </t>
  </si>
  <si>
    <t>N/T</t>
  </si>
  <si>
    <t>REUNIÕES DO SETOR ELÉTRICO.</t>
  </si>
  <si>
    <t>16/01/2018 A17/01/2018</t>
  </si>
  <si>
    <t>JANEIRO</t>
  </si>
  <si>
    <t>-</t>
  </si>
  <si>
    <t>002, 004 e 006/2018</t>
  </si>
  <si>
    <t>FEVEREIRO</t>
  </si>
  <si>
    <t>MARÇO</t>
  </si>
  <si>
    <t>LUIZ EDUARDO WOLFF E ANA PAULA GABELLINI</t>
  </si>
  <si>
    <t>014 E 015/2018</t>
  </si>
  <si>
    <t>016, 019 e 021/2018</t>
  </si>
  <si>
    <t>003 e 007/2018</t>
  </si>
  <si>
    <t xml:space="preserve">PORTAL DA TRANSPARÊNCIA                                                                                                                                                                                                                                                                                                                                           RELATÓRIO DE DESPESAS COM VIAGENS- 2018                                        </t>
  </si>
  <si>
    <t>SUB TOTAL</t>
  </si>
  <si>
    <t>TOTAL GERAL</t>
  </si>
  <si>
    <t>ABRIL</t>
  </si>
  <si>
    <t>023/2018</t>
  </si>
  <si>
    <t>PARTICIPAÇÃO 4ª E 5ª   REUNIÃO COMISSÃO MISTA 814/2017.</t>
  </si>
  <si>
    <t>03 /04/2018 a 04/04/2018</t>
  </si>
  <si>
    <t>JULIO JACOB JUNIOR</t>
  </si>
  <si>
    <t>025/2018</t>
  </si>
  <si>
    <t xml:space="preserve">LUIZ EDUARDO WOLFF </t>
  </si>
  <si>
    <t>CURITIBA-CANDÓI-CURITIBA</t>
  </si>
  <si>
    <t>REUNIÃO REASSENTAMENTO</t>
  </si>
  <si>
    <t>026/2018</t>
  </si>
  <si>
    <t>10/04/2018 a 12/04/2018</t>
  </si>
  <si>
    <t>REUNIÃO COM SENADOR EDUARDO BRAGA SOBRE A MP 814/2017/  6ª REUNIÃO MP 814/2017 (cancelada) POSSE MINISTRO  MINISTÉRIO DE MINAS E ENERGIA- MOREIRA FRANCO.</t>
  </si>
  <si>
    <t>027/2018</t>
  </si>
  <si>
    <t>11/04/2018 a 13/04/2018</t>
  </si>
  <si>
    <t>EMERSON LUÍS ALBERTI E FERNANDO RIBEIRO</t>
  </si>
  <si>
    <t>CURITIBA- CANDÓI/ GUARAPUAVA-CURITIBA.</t>
  </si>
  <si>
    <t>UHES E CANDÓI  REUNIÃO COM EQUIPE TÉCNICA PARA REFINAMENTO DO NOVO CONTRATO DE OPERAÇÃO E MANUTENÇÃO (O&amp;M). CONTAGEM DAS PEÇAS SOBRESSALENTES EM ATENDIMENTO ÀS NORMATIVAS DO TCE/PR.</t>
  </si>
  <si>
    <t>25/04/2018 a 26/04/2018</t>
  </si>
  <si>
    <t>028/2018</t>
  </si>
  <si>
    <t>INSTITUTO AMBIENTAL DO PARANÁ (IAP) - PROTOCOLAR RELATÓRIO DE AUTOMONITORAMENTO ANO DE 2017.</t>
  </si>
  <si>
    <t>24/04/2018 a 25/04/2018</t>
  </si>
  <si>
    <t>029/2018</t>
  </si>
  <si>
    <t>PARTICIPAÇÃO 6ª REUNIÃO COMISSÃO MISTA 814/2017.</t>
  </si>
  <si>
    <t>MAIO</t>
  </si>
  <si>
    <t>08/05/2018 a 09/05/2018</t>
  </si>
  <si>
    <t>030/2018</t>
  </si>
  <si>
    <t>VISITA USINAS CEFSC (COMPLEXO ENERGÉTICO FUNDÃO E SANTA CLARA) COM A EMPRESA ENGESP PARA PROPOSTA DE OPERAÇÃO E MANUTENÇÃO (O&amp;M).</t>
  </si>
  <si>
    <t>024/2018 e 031/2018</t>
  </si>
  <si>
    <t>032/2018</t>
  </si>
  <si>
    <t>17/04/2018 a 18/04/18</t>
  </si>
  <si>
    <t>CURITIBA-SÃO PAULO-CURITIBA</t>
  </si>
  <si>
    <t>18/04/2018 a 19/04/2018</t>
  </si>
  <si>
    <t>033/2018</t>
  </si>
  <si>
    <t>PARTICIPAÇÃO ASSESSORIA MINISTRO DE MINAS E ENERGIA / REUNIÃO SOBRE MP 814/2017</t>
  </si>
  <si>
    <t>034/2018</t>
  </si>
  <si>
    <t>PARTICIPAÇÃO 6ª REUNIÃO COMISSÃO MISTA 814/2017 E ESCRITÓRIO DE REPRESENTAÇÃO DO GOVERNO DO PARANÁ EM BRASÍLIA.</t>
  </si>
  <si>
    <t>PARTICIPAÇÃO CONTINUAÇÃO DA 6ª REUNIÃO COMISSÃO MISTA 814/2017 (VOTAÇÃO DO PROJETO)</t>
  </si>
  <si>
    <t>035/2018</t>
  </si>
  <si>
    <t>07/05/2018 a 09/05/2018</t>
  </si>
  <si>
    <t xml:space="preserve"> 16/05/2018 A 17/05/2018</t>
  </si>
  <si>
    <t xml:space="preserve">INSTITUTO AMBIENTAL DO PARANÁ (IAP)  - PROTOCOLAR RENOVAÇÃO DAS LICENÇAS DE OPERAÇÃO DAS UHES E PCH FUNDÃO E SANTA CLARA. </t>
  </si>
  <si>
    <t>036/2018</t>
  </si>
  <si>
    <t>037/2018</t>
  </si>
  <si>
    <t xml:space="preserve">JULIO JACOB JUNIOR </t>
  </si>
  <si>
    <t>15/05/2018 a 17/05/18</t>
  </si>
  <si>
    <t>038/2018</t>
  </si>
  <si>
    <t>PARTICIPAÇÃO 3ª REUNIÃO DO CONSELHO DE ADM DA ABRAGEL E REUNIÃO NO ESCRITÓRIO BETTIOL ADVOCACIA - DR. MARCIO PINA.</t>
  </si>
  <si>
    <t>*</t>
  </si>
  <si>
    <t>CURITIBA-LONDRINA-CURITIBA</t>
  </si>
  <si>
    <t>PARTCIPAÇÃO CURSO DE MANUTENÇÃO DE MÁQUINAS ELÉTRICAS ROTATIVAS DE MÉDIA E ALTA TENSÃO (CANCELADO)</t>
  </si>
  <si>
    <t>JUNHO</t>
  </si>
  <si>
    <t>21/05/2018 a 24/05/2018</t>
  </si>
  <si>
    <t>039/2018</t>
  </si>
  <si>
    <t>SESSÃO EXTRAORDINÁRIA - DELIBERATIVA - MP 814/2017 REUNIÃO DELIBERATIVA ORDINÁRIA PL 1917/15/ OUTRAS REUNIÕES INERENTES AO SETOR ELÉTRICO.</t>
  </si>
  <si>
    <t>040/2018</t>
  </si>
  <si>
    <t>041/2018</t>
  </si>
  <si>
    <t>CEFSC - INSPEÇÃO DE POSIÇÃO DOS TÚNEIS /DEFINIÇÃO DO CRONOGRAMA DE PARADA DA UG2 DA UHE SCL/ TRANSPORTE DAS BOMBAS DOSADORAS E PHMETROS PARA A UHE SCL.</t>
  </si>
  <si>
    <t>24/05/2018 a 25/05/2018</t>
  </si>
  <si>
    <t>042/2018</t>
  </si>
  <si>
    <t>05/06/2018 a 06/06/2018</t>
  </si>
  <si>
    <t>CONSULTA PÚBLICA PL 1917/15 - REFORMA DO SETOR ELÉTRICO.</t>
  </si>
  <si>
    <t>043/2018</t>
  </si>
  <si>
    <t>LUIZ EDUARDO WOLFF.</t>
  </si>
  <si>
    <t>20/06/2018 a 21/06/2018</t>
  </si>
  <si>
    <t>VERIFICAÇÃO DE SEVIÇOS NAS USINAS , INSTITUTO AMBIENTAL DO PARANÁ (IAP).</t>
  </si>
  <si>
    <t>045/2018</t>
  </si>
  <si>
    <t>19/06/2018 a 21/06/2018</t>
  </si>
  <si>
    <t>046/2018</t>
  </si>
  <si>
    <t xml:space="preserve">REUNIÃO COM O DR. MÁRCIO PINA: USO DO BEM PÚBLICO/MP 814/2017 REUNIÃO DELIBERATIVA </t>
  </si>
  <si>
    <t>047/2018</t>
  </si>
  <si>
    <t>18/06/2018 a 22/06/2018</t>
  </si>
  <si>
    <t>CEFSC - NSTALAÇÃO PRÉ-OPERACIONAL DO SISTEMA DIGITAL (SCSD) NA UHE SCL; TRANSPORTE DOS BOMBAS DOSADORAS E PHMETROS PARA A UHE SCL; CRONOGRAMA DE PARADA DA UG2 DA UHE SCL.</t>
  </si>
  <si>
    <t>PARTICIPAÇÃO SMART CITY BUSINESS AMERICA CONGRESS E EXPO.</t>
  </si>
  <si>
    <t>JULHO</t>
  </si>
  <si>
    <t>10/07 /2018 a 11/07/2018</t>
  </si>
  <si>
    <t>049/2018</t>
  </si>
  <si>
    <t>REUNIÃO 4ª RCA ABRAGEL DE 2018; REUNIÃO CÂMARA DOS DEPUTADOS; REUNIÃO PL Nº 1.917/15; REUNIÃO SESSÃO  EXTRAORDINÁRIA ( DELIBERATIVA) - PL 10.332/2018.</t>
  </si>
  <si>
    <t>048/2018</t>
  </si>
  <si>
    <t>050/18</t>
  </si>
  <si>
    <t>VERIFICAÇÃO DE SERVIÇOS E CERCAS NAS USINAS E UNIFLORA.</t>
  </si>
  <si>
    <t>AGOSTO</t>
  </si>
  <si>
    <t>01/08 a 02/08/2018</t>
  </si>
  <si>
    <t>051/18</t>
  </si>
  <si>
    <t>16/08 a 18/08/2018</t>
  </si>
  <si>
    <t>EMERSON LUÍS ALBERTI E CLEVERSON MORAES SILVEIRA</t>
  </si>
  <si>
    <t>COMISSIONAMENTO DO SISTEMA DIGITAL UHE SCL.</t>
  </si>
  <si>
    <t xml:space="preserve">EMERSON LUÍS ALBERTI </t>
  </si>
  <si>
    <t>MANUTENÇÃO DA UG2/UHE SCL EM ANDAMENTO; INSPEÇÃO NAS GRANDES DA TODA DA UHE SCL;  INSPEÇÃO E TROCA DO TE1 DA UG1 DA UHE SCL; OUTROS SERVIÇOS.</t>
  </si>
  <si>
    <t>052/18</t>
  </si>
  <si>
    <t>01/08 a 03/08/2018</t>
  </si>
  <si>
    <t>053/18</t>
  </si>
  <si>
    <t>054/18</t>
  </si>
  <si>
    <t>COMISSIONAMENTO DO SISTEMA DIGITAL NA UHE SCL EM CONJUNTO COM FORNECEDOR (IHM) E COPEL TELECOM. ACOMPANHAMENTO DA MANUTENÇÃO DA COMPORTA DE OPERAÇÃO DA UG2/UHE SCL; INSPEÇÃO DO CORONA E ENSAIOS ELÉTRICOS DO ESTATOR DA UG2/UHE SCL.</t>
  </si>
  <si>
    <t>Elaborado por:</t>
  </si>
  <si>
    <t>Franciani Ribeiro</t>
  </si>
  <si>
    <t xml:space="preserve">Aprovado por: </t>
  </si>
  <si>
    <t>Cleverson Moraes Silveira</t>
  </si>
  <si>
    <t>Diretor Administrativo Financeiro</t>
  </si>
  <si>
    <t>Secretária Executiva</t>
  </si>
  <si>
    <t>055/18</t>
  </si>
  <si>
    <t>19/09/2018 a 20/09/2018</t>
  </si>
  <si>
    <t>30/08/2018 a 31/08/2018</t>
  </si>
  <si>
    <t>VERIFICAÇÃO DE SERVIÇOS NAS USINAS, TESTE COM SIMEPAR, IAP E UNIFLORA</t>
  </si>
  <si>
    <t>SETEMBRO</t>
  </si>
  <si>
    <t>OUTUBRO</t>
  </si>
  <si>
    <t>REUNIÃO COM DEPUTADOS DA BANCADA DO PARANÁ E DA COMISSÃO DO PL 1917 DA CÂMARA FEDERAL.</t>
  </si>
  <si>
    <t>056/18</t>
  </si>
  <si>
    <t>COMPLEMENTO RDV Nº 053/18</t>
  </si>
  <si>
    <t>057/18</t>
  </si>
  <si>
    <t>17/10 a 19/10/2018</t>
  </si>
  <si>
    <t>ATUAÇÃO DO DIFERENCIAL DE PROTEÇÃO DE LINHA CURTA (86PR) NA UHE FND.</t>
  </si>
  <si>
    <t>058/18</t>
  </si>
  <si>
    <t>31/10 a 01/11/2018</t>
  </si>
  <si>
    <t>RELATÓRIO DE EXPURGO REFERENTE À INSTALAÇÃO DO NOVO SISTEMA DIGITAL UHE SCL.</t>
  </si>
  <si>
    <t>NOVEMBRO</t>
  </si>
  <si>
    <t>059/18</t>
  </si>
  <si>
    <t>VERIFICAÇÃO DE SERVIÇOS NAS USINAS LAP E DALRIO.</t>
  </si>
  <si>
    <t>060/18</t>
  </si>
  <si>
    <t>EMERSON LUÍS ALBERTI E LUIZ EDUARDO WOLFF</t>
  </si>
  <si>
    <t xml:space="preserve">LUÍZ EDUARDO WOLFF </t>
  </si>
  <si>
    <t>CURITIBA-FLORIANÓPOLIS-CURITIBA</t>
  </si>
  <si>
    <t>REUNIÃO NO O.N.S - OPERADOR NACIONAL DO SISTEMA DA REGIÃO SUL.</t>
  </si>
  <si>
    <t>07/11 a 08/11/2018</t>
  </si>
  <si>
    <t>05/11 a 08/11/2018</t>
  </si>
  <si>
    <t>061/18</t>
  </si>
  <si>
    <t>REUNIÃO CAD ABRAGEL E ENCONTRO DOS ASSOCIADOS DA APINE.</t>
  </si>
  <si>
    <t>062/18</t>
  </si>
  <si>
    <t>VERIFICAÇÃO DE SERVIÇOS NAS USINAS IAP E DALRIO.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</si>
</sst>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&quot;R$&quot;\ #,##0.00"/>
  </numFmts>
  <fonts count="9" x14ac:knownFonts="1">
    <font>
      <sz val="10"/>
      <name val="Arial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5"/>
      <name val="Arial"/>
      <family val="2"/>
    </font>
    <font>
      <b/>
      <sz val="8.5"/>
      <name val="Arial"/>
      <family val="2"/>
    </font>
    <font>
      <b/>
      <sz val="8.5"/>
      <color rgb="FF548DD4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>
      <alignment vertical="center" textRotation="90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4" fontId="8" fillId="2" borderId="1" xfId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textRotation="90"/>
    </xf>
    <xf numFmtId="0" fontId="7" fillId="3" borderId="2" xfId="0" applyFont="1" applyFill="1" applyBorder="1" applyAlignment="1">
      <alignment horizontal="center" vertical="center" wrapText="1"/>
    </xf>
    <xf numFmtId="44" fontId="7" fillId="0" borderId="2" xfId="0" applyNumberFormat="1" applyFont="1" applyBorder="1" applyAlignment="1">
      <alignment vertical="center"/>
    </xf>
    <xf numFmtId="0" fontId="8" fillId="0" borderId="0" xfId="0" applyFont="1" applyAlignment="1">
      <alignment horizontal="left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4" fontId="8" fillId="2" borderId="6" xfId="0" applyNumberFormat="1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textRotation="90"/>
    </xf>
    <xf numFmtId="0" fontId="8" fillId="0" borderId="3" xfId="0" applyFont="1" applyBorder="1" applyAlignment="1">
      <alignment horizontal="left" wrapText="1"/>
    </xf>
    <xf numFmtId="0" fontId="8" fillId="0" borderId="4" xfId="0" applyFont="1" applyBorder="1" applyAlignment="1">
      <alignment horizontal="left" wrapText="1"/>
    </xf>
    <xf numFmtId="0" fontId="7" fillId="3" borderId="14" xfId="0" applyFont="1" applyFill="1" applyBorder="1" applyAlignment="1">
      <alignment horizontal="center" vertical="center" textRotation="90"/>
    </xf>
    <xf numFmtId="0" fontId="7" fillId="3" borderId="15" xfId="0" applyFont="1" applyFill="1" applyBorder="1" applyAlignment="1">
      <alignment horizontal="center" vertical="center" textRotation="90"/>
    </xf>
    <xf numFmtId="0" fontId="7" fillId="3" borderId="16" xfId="0" applyFont="1" applyFill="1" applyBorder="1" applyAlignment="1">
      <alignment horizontal="center" vertical="center" textRotation="90"/>
    </xf>
    <xf numFmtId="0" fontId="7" fillId="3" borderId="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textRotation="90"/>
    </xf>
    <xf numFmtId="0" fontId="7" fillId="2" borderId="7" xfId="0" applyFont="1" applyFill="1" applyBorder="1" applyAlignment="1">
      <alignment horizontal="center" vertical="center" textRotation="90"/>
    </xf>
    <xf numFmtId="0" fontId="7" fillId="2" borderId="6" xfId="0" applyFont="1" applyFill="1" applyBorder="1" applyAlignment="1">
      <alignment horizontal="center" vertical="center" textRotation="90"/>
    </xf>
    <xf numFmtId="0" fontId="7" fillId="3" borderId="10" xfId="0" applyFont="1" applyFill="1" applyBorder="1" applyAlignment="1">
      <alignment horizontal="center" vertical="center" textRotation="90"/>
    </xf>
    <xf numFmtId="0" fontId="7" fillId="3" borderId="11" xfId="0" applyFont="1" applyFill="1" applyBorder="1" applyAlignment="1">
      <alignment horizontal="center" vertical="center" textRotation="90"/>
    </xf>
    <xf numFmtId="0" fontId="7" fillId="3" borderId="12" xfId="0" applyFont="1" applyFill="1" applyBorder="1" applyAlignment="1">
      <alignment horizontal="center" vertical="center" textRotation="90"/>
    </xf>
    <xf numFmtId="0" fontId="8" fillId="0" borderId="1" xfId="0" applyFont="1" applyBorder="1" applyAlignment="1">
      <alignment horizontal="center" vertical="center" textRotation="90"/>
    </xf>
    <xf numFmtId="0" fontId="7" fillId="2" borderId="2" xfId="0" applyFont="1" applyFill="1" applyBorder="1" applyAlignment="1">
      <alignment horizontal="center" vertical="center" textRotation="90"/>
    </xf>
    <xf numFmtId="0" fontId="7" fillId="2" borderId="1" xfId="0" applyFont="1" applyFill="1" applyBorder="1" applyAlignment="1">
      <alignment horizontal="center" vertical="center" textRotation="90"/>
    </xf>
    <xf numFmtId="0" fontId="4" fillId="0" borderId="0" xfId="0" applyFont="1" applyBorder="1" applyAlignment="1">
      <alignment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544286</xdr:colOff>
      <xdr:row>0</xdr:row>
      <xdr:rowOff>47626</xdr:rowOff>
    </xdr:from>
    <xdr:to>
      <xdr:col>2</xdr:col>
      <xdr:colOff>449036</xdr:colOff>
      <xdr:row>1</xdr:row>
      <xdr:rowOff>2177</xdr:rowOff>
    </xdr:to>
    <xdr:pic>
      <xdr:nvPicPr>
        <xdr:cNvPr id="3" name="Imagem 2" descr="Elejor GIF.gi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8683" t="6422" r="9804" b="4587"/>
        <a:stretch>
          <a:fillRect/>
        </a:stretch>
      </xdr:blipFill>
      <xdr:spPr>
        <a:xfrm>
          <a:off x="544286" y="47626"/>
          <a:ext cx="1341664" cy="594631"/>
        </a:xfrm>
        <a:prstGeom prst="rect">
          <a:avLst/>
        </a:prstGeom>
      </xdr:spPr>
    </xdr:pic>
    <xdr:clientData/>
  </xdr:twoCellAnchor>
  <xdr:oneCellAnchor>
    <xdr:from>
      <xdr:col>2</xdr:col>
      <xdr:colOff>0</xdr:colOff>
      <xdr:row>22</xdr:row>
      <xdr:rowOff>0</xdr:rowOff>
    </xdr:from>
    <xdr:ext cx="714391" cy="4914"/>
    <xdr:pic>
      <xdr:nvPicPr>
        <xdr:cNvPr id="4100" name="Imagem 4099" descr="Elejor GIF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52563" y="988219"/>
          <a:ext cx="714391" cy="4914"/>
        </a:xfrm>
        <a:prstGeom prst="rect">
          <a:avLst/>
        </a:prstGeom>
      </xdr:spPr>
    </xdr:pic>
    <xdr:clientData/>
  </xdr:oneCellAnchor>
  <xdr:twoCellAnchor editAs="oneCell">
    <xdr:from>
      <xdr:col>0</xdr:col>
      <xdr:colOff>514350</xdr:colOff>
      <xdr:row>24</xdr:row>
      <xdr:rowOff>57150</xdr:rowOff>
    </xdr:from>
    <xdr:to>
      <xdr:col>2</xdr:col>
      <xdr:colOff>419100</xdr:colOff>
      <xdr:row>24</xdr:row>
      <xdr:rowOff>651781</xdr:rowOff>
    </xdr:to>
    <xdr:pic>
      <xdr:nvPicPr>
        <xdr:cNvPr id="6" name="Imagem 5" descr="Elejor GIF.gi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8683" t="6422" r="9804" b="4587"/>
        <a:stretch>
          <a:fillRect/>
        </a:stretch>
      </xdr:blipFill>
      <xdr:spPr>
        <a:xfrm>
          <a:off x="514350" y="9772650"/>
          <a:ext cx="1352550" cy="594631"/>
        </a:xfrm>
        <a:prstGeom prst="rect">
          <a:avLst/>
        </a:prstGeom>
      </xdr:spPr>
    </xdr:pic>
    <xdr:clientData/>
  </xdr:twoCellAnchor>
  <xdr:twoCellAnchor editAs="oneCell">
    <xdr:from>
      <xdr:col>0</xdr:col>
      <xdr:colOff>554181</xdr:colOff>
      <xdr:row>46</xdr:row>
      <xdr:rowOff>24245</xdr:rowOff>
    </xdr:from>
    <xdr:to>
      <xdr:col>2</xdr:col>
      <xdr:colOff>458931</xdr:colOff>
      <xdr:row>46</xdr:row>
      <xdr:rowOff>618876</xdr:rowOff>
    </xdr:to>
    <xdr:pic>
      <xdr:nvPicPr>
        <xdr:cNvPr id="7" name="Imagem 6" descr="Elejor GIF.gi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8683" t="6422" r="9804" b="4587"/>
        <a:stretch>
          <a:fillRect/>
        </a:stretch>
      </xdr:blipFill>
      <xdr:spPr>
        <a:xfrm>
          <a:off x="554181" y="19780827"/>
          <a:ext cx="1345623" cy="594631"/>
        </a:xfrm>
        <a:prstGeom prst="rect">
          <a:avLst/>
        </a:prstGeom>
      </xdr:spPr>
    </xdr:pic>
    <xdr:clientData/>
  </xdr:twoCellAnchor>
  <xdr:oneCellAnchor>
    <xdr:from>
      <xdr:col>0</xdr:col>
      <xdr:colOff>360211</xdr:colOff>
      <xdr:row>59</xdr:row>
      <xdr:rowOff>176650</xdr:rowOff>
    </xdr:from>
    <xdr:ext cx="1345623" cy="594631"/>
    <xdr:pic>
      <xdr:nvPicPr>
        <xdr:cNvPr id="2057" name="Imagem 2056" descr="Elejor GIF.gi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8683" t="6422" r="9804" b="4587"/>
        <a:stretch>
          <a:fillRect/>
        </a:stretch>
      </xdr:blipFill>
      <xdr:spPr>
        <a:xfrm>
          <a:off x="360211" y="29298905"/>
          <a:ext cx="1345623" cy="59463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71"/>
  <sheetViews>
    <sheetView tabSelected="1" topLeftCell="A55" zoomScale="40" zoomScaleNormal="40" workbookViewId="0">
      <selection activeCell="K11" sqref="K11"/>
    </sheetView>
  </sheetViews>
  <sheetFormatPr defaultColWidth="9.109375" defaultRowHeight="30" customHeight="1" x14ac:dyDescent="0.25"/>
  <cols>
    <col min="1" max="1" width="9.109375" style="6"/>
    <col min="2" max="2" width="11.88671875" style="7" customWidth="1"/>
    <col min="3" max="3" width="10" style="8" customWidth="1"/>
    <col min="4" max="4" width="18.5546875" style="1" customWidth="1"/>
    <col min="5" max="5" width="16.33203125" style="1" customWidth="1"/>
    <col min="6" max="6" width="18.5546875" style="11" customWidth="1"/>
    <col min="7" max="7" width="28.33203125" style="7" customWidth="1"/>
    <col min="8" max="8" width="70.77734375" style="8" customWidth="1"/>
    <col min="9" max="16384" width="9.109375" style="1"/>
  </cols>
  <sheetData>
    <row r="1" spans="1:12" ht="51" customHeight="1" x14ac:dyDescent="0.25">
      <c r="A1" s="47"/>
      <c r="B1" s="47"/>
      <c r="C1" s="47"/>
      <c r="D1" s="38" t="s">
        <v>68</v>
      </c>
      <c r="E1" s="38"/>
      <c r="F1" s="38"/>
      <c r="G1" s="38"/>
      <c r="H1" s="38"/>
    </row>
    <row r="2" spans="1:12" ht="42" customHeight="1" thickBot="1" x14ac:dyDescent="0.3">
      <c r="A2" s="39" t="s">
        <v>0</v>
      </c>
      <c r="B2" s="40"/>
      <c r="C2" s="9" t="s">
        <v>3</v>
      </c>
      <c r="D2" s="9" t="s">
        <v>53</v>
      </c>
      <c r="E2" s="9" t="s">
        <v>4</v>
      </c>
      <c r="F2" s="9" t="s">
        <v>19</v>
      </c>
      <c r="G2" s="9" t="s">
        <v>2</v>
      </c>
      <c r="H2" s="28" t="s">
        <v>1</v>
      </c>
      <c r="I2" s="2"/>
      <c r="J2" s="2"/>
    </row>
    <row r="3" spans="1:12" s="3" customFormat="1" ht="30" customHeight="1" thickBot="1" x14ac:dyDescent="0.3">
      <c r="A3" s="30">
        <v>2017</v>
      </c>
      <c r="B3" s="29" t="s">
        <v>17</v>
      </c>
      <c r="C3" s="12" t="s">
        <v>16</v>
      </c>
      <c r="D3" s="13">
        <v>107.2</v>
      </c>
      <c r="E3" s="13">
        <v>0</v>
      </c>
      <c r="F3" s="10" t="s">
        <v>23</v>
      </c>
      <c r="G3" s="12" t="s">
        <v>5</v>
      </c>
      <c r="H3" s="10" t="s">
        <v>18</v>
      </c>
    </row>
    <row r="4" spans="1:12" s="3" customFormat="1" ht="30" customHeight="1" x14ac:dyDescent="0.25">
      <c r="A4" s="33" t="s">
        <v>59</v>
      </c>
      <c r="B4" s="29" t="s">
        <v>10</v>
      </c>
      <c r="C4" s="12" t="s">
        <v>7</v>
      </c>
      <c r="D4" s="13">
        <f>412.29+149</f>
        <v>561.29</v>
      </c>
      <c r="E4" s="13">
        <v>0</v>
      </c>
      <c r="F4" s="10" t="s">
        <v>6</v>
      </c>
      <c r="G4" s="12" t="s">
        <v>8</v>
      </c>
      <c r="H4" s="14" t="s">
        <v>32</v>
      </c>
    </row>
    <row r="5" spans="1:12" s="3" customFormat="1" ht="30" customHeight="1" x14ac:dyDescent="0.25">
      <c r="A5" s="34"/>
      <c r="B5" s="29" t="s">
        <v>58</v>
      </c>
      <c r="C5" s="12" t="s">
        <v>11</v>
      </c>
      <c r="D5" s="13">
        <f>354.9*2+84.61</f>
        <v>794.41</v>
      </c>
      <c r="E5" s="13">
        <v>3657.82</v>
      </c>
      <c r="F5" s="10" t="s">
        <v>23</v>
      </c>
      <c r="G5" s="12" t="s">
        <v>12</v>
      </c>
      <c r="H5" s="10" t="s">
        <v>22</v>
      </c>
    </row>
    <row r="6" spans="1:12" s="3" customFormat="1" ht="30" customHeight="1" x14ac:dyDescent="0.25">
      <c r="A6" s="34"/>
      <c r="B6" s="29">
        <v>43118</v>
      </c>
      <c r="C6" s="12" t="s">
        <v>56</v>
      </c>
      <c r="D6" s="13" t="s">
        <v>60</v>
      </c>
      <c r="E6" s="13">
        <f>1177.22+654.28</f>
        <v>1831.5</v>
      </c>
      <c r="F6" s="10" t="s">
        <v>55</v>
      </c>
      <c r="G6" s="12" t="s">
        <v>5</v>
      </c>
      <c r="H6" s="10" t="s">
        <v>57</v>
      </c>
    </row>
    <row r="7" spans="1:12" s="3" customFormat="1" ht="30" customHeight="1" x14ac:dyDescent="0.25">
      <c r="A7" s="34"/>
      <c r="B7" s="29">
        <v>43124</v>
      </c>
      <c r="C7" s="12" t="s">
        <v>15</v>
      </c>
      <c r="D7" s="13">
        <v>50</v>
      </c>
      <c r="E7" s="13">
        <f>1520.42+654.28</f>
        <v>2174.6999999999998</v>
      </c>
      <c r="F7" s="10" t="s">
        <v>21</v>
      </c>
      <c r="G7" s="12" t="s">
        <v>5</v>
      </c>
      <c r="H7" s="10" t="s">
        <v>44</v>
      </c>
    </row>
    <row r="8" spans="1:12" s="3" customFormat="1" ht="30" customHeight="1" thickBot="1" x14ac:dyDescent="0.3">
      <c r="A8" s="35"/>
      <c r="B8" s="29">
        <v>43131</v>
      </c>
      <c r="C8" s="12" t="s">
        <v>67</v>
      </c>
      <c r="D8" s="13">
        <f>442.15+298.43</f>
        <v>740.57999999999993</v>
      </c>
      <c r="E8" s="13">
        <f>828.85+828.85+2120.36</f>
        <v>3778.0600000000004</v>
      </c>
      <c r="F8" s="10" t="s">
        <v>21</v>
      </c>
      <c r="G8" s="12" t="s">
        <v>5</v>
      </c>
      <c r="H8" s="10" t="s">
        <v>20</v>
      </c>
    </row>
    <row r="9" spans="1:12" s="3" customFormat="1" ht="30" customHeight="1" x14ac:dyDescent="0.25">
      <c r="A9" s="33" t="s">
        <v>62</v>
      </c>
      <c r="B9" s="29" t="s">
        <v>9</v>
      </c>
      <c r="C9" s="12" t="s">
        <v>61</v>
      </c>
      <c r="D9" s="13">
        <f>285.91+312.8+312.8</f>
        <v>911.51</v>
      </c>
      <c r="E9" s="13">
        <f>1432.73+1432.73</f>
        <v>2865.46</v>
      </c>
      <c r="F9" s="10" t="s">
        <v>42</v>
      </c>
      <c r="G9" s="12" t="s">
        <v>5</v>
      </c>
      <c r="H9" s="10" t="s">
        <v>20</v>
      </c>
    </row>
    <row r="10" spans="1:12" ht="42.6" customHeight="1" thickBot="1" x14ac:dyDescent="0.3">
      <c r="A10" s="35"/>
      <c r="B10" s="29" t="s">
        <v>25</v>
      </c>
      <c r="C10" s="12" t="s">
        <v>24</v>
      </c>
      <c r="D10" s="13">
        <f>399.26+149</f>
        <v>548.26</v>
      </c>
      <c r="E10" s="13">
        <v>0</v>
      </c>
      <c r="F10" s="10" t="s">
        <v>6</v>
      </c>
      <c r="G10" s="12" t="s">
        <v>8</v>
      </c>
      <c r="H10" s="10" t="s">
        <v>31</v>
      </c>
      <c r="I10" s="4"/>
      <c r="J10" s="5"/>
      <c r="K10" s="2"/>
      <c r="L10" s="2"/>
    </row>
    <row r="11" spans="1:12" s="3" customFormat="1" ht="30" customHeight="1" x14ac:dyDescent="0.25">
      <c r="A11" s="33" t="s">
        <v>63</v>
      </c>
      <c r="B11" s="29" t="s">
        <v>27</v>
      </c>
      <c r="C11" s="12" t="s">
        <v>26</v>
      </c>
      <c r="D11" s="13">
        <v>1234.3</v>
      </c>
      <c r="E11" s="13">
        <v>0</v>
      </c>
      <c r="F11" s="10" t="s">
        <v>28</v>
      </c>
      <c r="G11" s="12" t="s">
        <v>29</v>
      </c>
      <c r="H11" s="10" t="s">
        <v>30</v>
      </c>
    </row>
    <row r="12" spans="1:12" s="3" customFormat="1" ht="30" customHeight="1" x14ac:dyDescent="0.25">
      <c r="A12" s="34"/>
      <c r="B12" s="29" t="s">
        <v>40</v>
      </c>
      <c r="C12" s="12" t="s">
        <v>65</v>
      </c>
      <c r="D12" s="13">
        <f>1024.65+373.63+1550.03</f>
        <v>2948.3100000000004</v>
      </c>
      <c r="E12" s="13">
        <f>638.38+635.14+39+934.93</f>
        <v>2247.4499999999998</v>
      </c>
      <c r="F12" s="10" t="s">
        <v>42</v>
      </c>
      <c r="G12" s="12" t="s">
        <v>5</v>
      </c>
      <c r="H12" s="10" t="s">
        <v>41</v>
      </c>
    </row>
    <row r="13" spans="1:12" s="3" customFormat="1" ht="30" customHeight="1" x14ac:dyDescent="0.25">
      <c r="A13" s="34"/>
      <c r="B13" s="29" t="s">
        <v>34</v>
      </c>
      <c r="C13" s="12" t="s">
        <v>33</v>
      </c>
      <c r="D13" s="13">
        <v>413.15</v>
      </c>
      <c r="E13" s="13">
        <v>0</v>
      </c>
      <c r="F13" s="10" t="s">
        <v>64</v>
      </c>
      <c r="G13" s="12" t="s">
        <v>29</v>
      </c>
      <c r="H13" s="10" t="s">
        <v>35</v>
      </c>
    </row>
    <row r="14" spans="1:12" s="3" customFormat="1" ht="30" customHeight="1" x14ac:dyDescent="0.25">
      <c r="A14" s="34"/>
      <c r="B14" s="29" t="s">
        <v>37</v>
      </c>
      <c r="C14" s="12" t="s">
        <v>36</v>
      </c>
      <c r="D14" s="13">
        <v>670.43</v>
      </c>
      <c r="E14" s="13">
        <f>476.27+460.14+45</f>
        <v>981.41</v>
      </c>
      <c r="F14" s="10" t="s">
        <v>14</v>
      </c>
      <c r="G14" s="12" t="s">
        <v>38</v>
      </c>
      <c r="H14" s="10" t="s">
        <v>39</v>
      </c>
    </row>
    <row r="15" spans="1:12" s="3" customFormat="1" ht="30" customHeight="1" x14ac:dyDescent="0.25">
      <c r="A15" s="34"/>
      <c r="B15" s="29" t="s">
        <v>43</v>
      </c>
      <c r="C15" s="12" t="s">
        <v>66</v>
      </c>
      <c r="D15" s="13">
        <f>2101.03+697.05+884.63</f>
        <v>3682.71</v>
      </c>
      <c r="E15" s="13">
        <f xml:space="preserve"> 1279.08+78+11+562.68+1276.76</f>
        <v>3207.5199999999995</v>
      </c>
      <c r="F15" s="10" t="s">
        <v>42</v>
      </c>
      <c r="G15" s="12" t="s">
        <v>5</v>
      </c>
      <c r="H15" s="10" t="s">
        <v>45</v>
      </c>
    </row>
    <row r="16" spans="1:12" s="3" customFormat="1" ht="30" customHeight="1" x14ac:dyDescent="0.25">
      <c r="A16" s="34"/>
      <c r="B16" s="29" t="s">
        <v>48</v>
      </c>
      <c r="C16" s="12" t="s">
        <v>47</v>
      </c>
      <c r="D16" s="13">
        <v>1765.5</v>
      </c>
      <c r="E16" s="13">
        <v>0</v>
      </c>
      <c r="F16" s="10" t="s">
        <v>14</v>
      </c>
      <c r="G16" s="12" t="s">
        <v>29</v>
      </c>
      <c r="H16" s="10" t="s">
        <v>46</v>
      </c>
    </row>
    <row r="17" spans="1:10" s="3" customFormat="1" ht="30" customHeight="1" x14ac:dyDescent="0.25">
      <c r="A17" s="34"/>
      <c r="B17" s="29">
        <v>43179</v>
      </c>
      <c r="C17" s="12" t="s">
        <v>54</v>
      </c>
      <c r="D17" s="13">
        <f>270.62+307.67</f>
        <v>578.29</v>
      </c>
      <c r="E17" s="13">
        <v>0</v>
      </c>
      <c r="F17" s="10" t="s">
        <v>49</v>
      </c>
      <c r="G17" s="12" t="s">
        <v>29</v>
      </c>
      <c r="H17" s="10" t="s">
        <v>50</v>
      </c>
    </row>
    <row r="18" spans="1:10" s="3" customFormat="1" ht="30" customHeight="1" thickBot="1" x14ac:dyDescent="0.3">
      <c r="A18" s="35"/>
      <c r="B18" s="29">
        <v>43186</v>
      </c>
      <c r="C18" s="12" t="s">
        <v>52</v>
      </c>
      <c r="D18" s="13">
        <v>287.24</v>
      </c>
      <c r="E18" s="13">
        <f>587.19+590.9+49</f>
        <v>1227.0900000000001</v>
      </c>
      <c r="F18" s="10" t="s">
        <v>13</v>
      </c>
      <c r="G18" s="12" t="s">
        <v>5</v>
      </c>
      <c r="H18" s="10" t="s">
        <v>51</v>
      </c>
    </row>
    <row r="19" spans="1:10" s="3" customFormat="1" ht="30" customHeight="1" x14ac:dyDescent="0.25">
      <c r="A19" s="44" t="s">
        <v>71</v>
      </c>
      <c r="B19" s="29" t="s">
        <v>74</v>
      </c>
      <c r="C19" s="12" t="s">
        <v>72</v>
      </c>
      <c r="D19" s="13">
        <v>1133.42</v>
      </c>
      <c r="E19" s="13">
        <f>931.14+78</f>
        <v>1009.14</v>
      </c>
      <c r="F19" s="10" t="s">
        <v>13</v>
      </c>
      <c r="G19" s="12" t="s">
        <v>5</v>
      </c>
      <c r="H19" s="10" t="s">
        <v>73</v>
      </c>
    </row>
    <row r="20" spans="1:10" s="3" customFormat="1" ht="30" customHeight="1" x14ac:dyDescent="0.25">
      <c r="A20" s="45"/>
      <c r="B20" s="29" t="s">
        <v>74</v>
      </c>
      <c r="C20" s="12" t="s">
        <v>98</v>
      </c>
      <c r="D20" s="13">
        <f>575.12+57.6</f>
        <v>632.72</v>
      </c>
      <c r="E20" s="13">
        <f>931.14+78</f>
        <v>1009.14</v>
      </c>
      <c r="F20" s="10" t="s">
        <v>75</v>
      </c>
      <c r="G20" s="12" t="s">
        <v>5</v>
      </c>
      <c r="H20" s="10" t="s">
        <v>73</v>
      </c>
    </row>
    <row r="21" spans="1:10" s="3" customFormat="1" ht="30" customHeight="1" x14ac:dyDescent="0.25">
      <c r="A21" s="45"/>
      <c r="B21" s="29">
        <v>43199</v>
      </c>
      <c r="C21" s="12" t="s">
        <v>118</v>
      </c>
      <c r="D21" s="13" t="s">
        <v>118</v>
      </c>
      <c r="E21" s="13">
        <v>406.66</v>
      </c>
      <c r="F21" s="10" t="s">
        <v>14</v>
      </c>
      <c r="G21" s="12" t="s">
        <v>119</v>
      </c>
      <c r="H21" s="10" t="s">
        <v>120</v>
      </c>
    </row>
    <row r="22" spans="1:10" s="3" customFormat="1" ht="30" customHeight="1" x14ac:dyDescent="0.25">
      <c r="A22" s="45"/>
      <c r="B22" s="29">
        <v>43203</v>
      </c>
      <c r="C22" s="12" t="s">
        <v>76</v>
      </c>
      <c r="D22" s="13">
        <v>570.66999999999996</v>
      </c>
      <c r="E22" s="13">
        <v>0</v>
      </c>
      <c r="F22" s="10" t="s">
        <v>77</v>
      </c>
      <c r="G22" s="12" t="s">
        <v>78</v>
      </c>
      <c r="H22" s="10" t="s">
        <v>79</v>
      </c>
    </row>
    <row r="23" spans="1:10" s="3" customFormat="1" ht="30" customHeight="1" x14ac:dyDescent="0.25">
      <c r="A23" s="45"/>
      <c r="B23" s="29" t="s">
        <v>81</v>
      </c>
      <c r="C23" s="12" t="s">
        <v>80</v>
      </c>
      <c r="D23" s="13">
        <v>2480</v>
      </c>
      <c r="E23" s="13">
        <f>426.47+426.47+857.8+78</f>
        <v>1788.74</v>
      </c>
      <c r="F23" s="10" t="s">
        <v>42</v>
      </c>
      <c r="G23" s="12" t="s">
        <v>5</v>
      </c>
      <c r="H23" s="10" t="s">
        <v>82</v>
      </c>
    </row>
    <row r="24" spans="1:10" s="3" customFormat="1" ht="30" customHeight="1" thickBot="1" x14ac:dyDescent="0.3">
      <c r="A24" s="46"/>
      <c r="B24" s="29" t="s">
        <v>84</v>
      </c>
      <c r="C24" s="12" t="s">
        <v>83</v>
      </c>
      <c r="D24" s="13">
        <v>1784.23</v>
      </c>
      <c r="E24" s="13">
        <v>0</v>
      </c>
      <c r="F24" s="10" t="s">
        <v>85</v>
      </c>
      <c r="G24" s="12" t="s">
        <v>86</v>
      </c>
      <c r="H24" s="10" t="s">
        <v>87</v>
      </c>
    </row>
    <row r="25" spans="1:10" ht="54" customHeight="1" x14ac:dyDescent="0.25">
      <c r="A25" s="48"/>
      <c r="B25" s="49"/>
      <c r="C25" s="49"/>
      <c r="D25" s="38" t="s">
        <v>68</v>
      </c>
      <c r="E25" s="38"/>
      <c r="F25" s="38"/>
      <c r="G25" s="38"/>
      <c r="H25" s="38"/>
    </row>
    <row r="26" spans="1:10" ht="42" customHeight="1" thickBot="1" x14ac:dyDescent="0.3">
      <c r="A26" s="39" t="s">
        <v>0</v>
      </c>
      <c r="B26" s="40"/>
      <c r="C26" s="9" t="s">
        <v>3</v>
      </c>
      <c r="D26" s="9" t="s">
        <v>53</v>
      </c>
      <c r="E26" s="9" t="s">
        <v>4</v>
      </c>
      <c r="F26" s="9" t="s">
        <v>19</v>
      </c>
      <c r="G26" s="9" t="s">
        <v>2</v>
      </c>
      <c r="H26" s="28" t="s">
        <v>1</v>
      </c>
      <c r="I26" s="2"/>
      <c r="J26" s="2"/>
    </row>
    <row r="27" spans="1:10" s="3" customFormat="1" ht="33" customHeight="1" x14ac:dyDescent="0.25">
      <c r="A27" s="44" t="s">
        <v>71</v>
      </c>
      <c r="B27" s="29" t="s">
        <v>100</v>
      </c>
      <c r="C27" s="12" t="s">
        <v>99</v>
      </c>
      <c r="D27" s="13">
        <v>540.01</v>
      </c>
      <c r="E27" s="13">
        <v>727.26</v>
      </c>
      <c r="F27" s="10" t="s">
        <v>75</v>
      </c>
      <c r="G27" s="12" t="s">
        <v>101</v>
      </c>
      <c r="H27" s="10" t="s">
        <v>143</v>
      </c>
    </row>
    <row r="28" spans="1:10" s="3" customFormat="1" ht="33" customHeight="1" x14ac:dyDescent="0.25">
      <c r="A28" s="45"/>
      <c r="B28" s="29" t="s">
        <v>102</v>
      </c>
      <c r="C28" s="12" t="s">
        <v>103</v>
      </c>
      <c r="D28" s="13">
        <v>961.49</v>
      </c>
      <c r="E28" s="13">
        <v>1900.08</v>
      </c>
      <c r="F28" s="10" t="s">
        <v>75</v>
      </c>
      <c r="G28" s="12" t="s">
        <v>5</v>
      </c>
      <c r="H28" s="10" t="s">
        <v>104</v>
      </c>
    </row>
    <row r="29" spans="1:10" s="3" customFormat="1" ht="33" customHeight="1" x14ac:dyDescent="0.25">
      <c r="A29" s="45"/>
      <c r="B29" s="29" t="s">
        <v>88</v>
      </c>
      <c r="C29" s="12" t="s">
        <v>89</v>
      </c>
      <c r="D29" s="13">
        <v>587.29</v>
      </c>
      <c r="E29" s="13">
        <v>0</v>
      </c>
      <c r="F29" s="10" t="s">
        <v>77</v>
      </c>
      <c r="G29" s="12" t="s">
        <v>29</v>
      </c>
      <c r="H29" s="10" t="s">
        <v>90</v>
      </c>
    </row>
    <row r="30" spans="1:10" s="3" customFormat="1" ht="33" customHeight="1" x14ac:dyDescent="0.25">
      <c r="A30" s="45"/>
      <c r="B30" s="29" t="s">
        <v>91</v>
      </c>
      <c r="C30" s="12" t="s">
        <v>92</v>
      </c>
      <c r="D30" s="13">
        <v>1028.31</v>
      </c>
      <c r="E30" s="13">
        <f>1051.3+39</f>
        <v>1090.3</v>
      </c>
      <c r="F30" s="10" t="s">
        <v>13</v>
      </c>
      <c r="G30" s="12" t="s">
        <v>5</v>
      </c>
      <c r="H30" s="10" t="s">
        <v>93</v>
      </c>
    </row>
    <row r="31" spans="1:10" s="3" customFormat="1" ht="33" customHeight="1" thickBot="1" x14ac:dyDescent="0.3">
      <c r="A31" s="46"/>
      <c r="B31" s="29" t="s">
        <v>91</v>
      </c>
      <c r="C31" s="12" t="s">
        <v>105</v>
      </c>
      <c r="D31" s="13">
        <v>666.3</v>
      </c>
      <c r="E31" s="13">
        <f>527.27+791.15</f>
        <v>1318.42</v>
      </c>
      <c r="F31" s="10" t="s">
        <v>75</v>
      </c>
      <c r="G31" s="12" t="s">
        <v>5</v>
      </c>
      <c r="H31" s="10" t="s">
        <v>106</v>
      </c>
    </row>
    <row r="32" spans="1:10" s="3" customFormat="1" ht="33" customHeight="1" x14ac:dyDescent="0.25">
      <c r="A32" s="33" t="s">
        <v>94</v>
      </c>
      <c r="B32" s="29" t="s">
        <v>95</v>
      </c>
      <c r="C32" s="12" t="s">
        <v>96</v>
      </c>
      <c r="D32" s="13">
        <v>781.98</v>
      </c>
      <c r="E32" s="13">
        <v>0</v>
      </c>
      <c r="F32" s="10" t="s">
        <v>14</v>
      </c>
      <c r="G32" s="12" t="s">
        <v>29</v>
      </c>
      <c r="H32" s="10" t="s">
        <v>97</v>
      </c>
    </row>
    <row r="33" spans="1:10" s="3" customFormat="1" ht="33" customHeight="1" x14ac:dyDescent="0.25">
      <c r="A33" s="34"/>
      <c r="B33" s="29" t="s">
        <v>109</v>
      </c>
      <c r="C33" s="12" t="s">
        <v>108</v>
      </c>
      <c r="D33" s="13">
        <v>1105.27</v>
      </c>
      <c r="E33" s="13">
        <f>527.27+574.43</f>
        <v>1101.6999999999998</v>
      </c>
      <c r="F33" s="10" t="s">
        <v>13</v>
      </c>
      <c r="G33" s="12" t="s">
        <v>5</v>
      </c>
      <c r="H33" s="10" t="s">
        <v>107</v>
      </c>
    </row>
    <row r="34" spans="1:10" s="3" customFormat="1" ht="33" customHeight="1" x14ac:dyDescent="0.25">
      <c r="A34" s="34"/>
      <c r="B34" s="29" t="s">
        <v>109</v>
      </c>
      <c r="C34" s="12" t="s">
        <v>113</v>
      </c>
      <c r="D34" s="13">
        <v>104</v>
      </c>
      <c r="E34" s="13">
        <f>527.27+574.43</f>
        <v>1101.6999999999998</v>
      </c>
      <c r="F34" s="10" t="s">
        <v>114</v>
      </c>
      <c r="G34" s="12" t="s">
        <v>29</v>
      </c>
      <c r="H34" s="10" t="s">
        <v>107</v>
      </c>
    </row>
    <row r="35" spans="1:10" s="3" customFormat="1" ht="33" customHeight="1" x14ac:dyDescent="0.25">
      <c r="A35" s="34"/>
      <c r="B35" s="29" t="s">
        <v>110</v>
      </c>
      <c r="C35" s="12" t="s">
        <v>112</v>
      </c>
      <c r="D35" s="13">
        <v>573.96</v>
      </c>
      <c r="E35" s="13">
        <v>0</v>
      </c>
      <c r="F35" s="10" t="s">
        <v>77</v>
      </c>
      <c r="G35" s="12" t="s">
        <v>29</v>
      </c>
      <c r="H35" s="10" t="s">
        <v>111</v>
      </c>
    </row>
    <row r="36" spans="1:10" s="3" customFormat="1" ht="33" customHeight="1" x14ac:dyDescent="0.25">
      <c r="A36" s="34"/>
      <c r="B36" s="29" t="s">
        <v>115</v>
      </c>
      <c r="C36" s="12" t="s">
        <v>116</v>
      </c>
      <c r="D36" s="13">
        <v>1790.08</v>
      </c>
      <c r="E36" s="13">
        <f>527.27+780.03</f>
        <v>1307.3</v>
      </c>
      <c r="F36" s="10" t="s">
        <v>114</v>
      </c>
      <c r="G36" s="12" t="s">
        <v>5</v>
      </c>
      <c r="H36" s="10" t="s">
        <v>117</v>
      </c>
    </row>
    <row r="37" spans="1:10" s="3" customFormat="1" ht="33" customHeight="1" x14ac:dyDescent="0.25">
      <c r="A37" s="34"/>
      <c r="B37" s="29" t="s">
        <v>122</v>
      </c>
      <c r="C37" s="12" t="s">
        <v>123</v>
      </c>
      <c r="D37" s="13">
        <v>2597.9</v>
      </c>
      <c r="E37" s="13">
        <v>1587.3</v>
      </c>
      <c r="F37" s="10" t="s">
        <v>13</v>
      </c>
      <c r="G37" s="12" t="s">
        <v>5</v>
      </c>
      <c r="H37" s="15" t="s">
        <v>124</v>
      </c>
    </row>
    <row r="38" spans="1:10" s="3" customFormat="1" ht="33" customHeight="1" x14ac:dyDescent="0.25">
      <c r="A38" s="34"/>
      <c r="B38" s="29" t="s">
        <v>122</v>
      </c>
      <c r="C38" s="12" t="s">
        <v>125</v>
      </c>
      <c r="D38" s="13">
        <v>2565.19</v>
      </c>
      <c r="E38" s="13">
        <v>678.27</v>
      </c>
      <c r="F38" s="10" t="s">
        <v>114</v>
      </c>
      <c r="G38" s="12" t="s">
        <v>5</v>
      </c>
      <c r="H38" s="15" t="s">
        <v>124</v>
      </c>
    </row>
    <row r="39" spans="1:10" s="3" customFormat="1" ht="33" customHeight="1" thickBot="1" x14ac:dyDescent="0.3">
      <c r="A39" s="35"/>
      <c r="B39" s="29" t="s">
        <v>128</v>
      </c>
      <c r="C39" s="12" t="s">
        <v>126</v>
      </c>
      <c r="D39" s="13">
        <v>576.64</v>
      </c>
      <c r="E39" s="13">
        <v>0</v>
      </c>
      <c r="F39" s="10" t="s">
        <v>14</v>
      </c>
      <c r="G39" s="12" t="s">
        <v>29</v>
      </c>
      <c r="H39" s="15" t="s">
        <v>127</v>
      </c>
    </row>
    <row r="40" spans="1:10" s="3" customFormat="1" ht="33" customHeight="1" x14ac:dyDescent="0.25">
      <c r="A40" s="33" t="s">
        <v>121</v>
      </c>
      <c r="B40" s="29" t="s">
        <v>130</v>
      </c>
      <c r="C40" s="12" t="s">
        <v>129</v>
      </c>
      <c r="D40" s="13">
        <v>1646.4</v>
      </c>
      <c r="E40" s="13">
        <v>558</v>
      </c>
      <c r="F40" s="10" t="s">
        <v>13</v>
      </c>
      <c r="G40" s="12" t="s">
        <v>5</v>
      </c>
      <c r="H40" s="15" t="s">
        <v>131</v>
      </c>
    </row>
    <row r="41" spans="1:10" s="3" customFormat="1" ht="33" customHeight="1" x14ac:dyDescent="0.25">
      <c r="A41" s="34"/>
      <c r="B41" s="29" t="s">
        <v>130</v>
      </c>
      <c r="C41" s="12" t="s">
        <v>136</v>
      </c>
      <c r="D41" s="13">
        <v>578.65</v>
      </c>
      <c r="E41" s="13">
        <f>558</f>
        <v>558</v>
      </c>
      <c r="F41" s="10" t="s">
        <v>114</v>
      </c>
      <c r="G41" s="12" t="s">
        <v>5</v>
      </c>
      <c r="H41" s="15" t="s">
        <v>131</v>
      </c>
    </row>
    <row r="42" spans="1:10" s="3" customFormat="1" ht="33" customHeight="1" x14ac:dyDescent="0.25">
      <c r="A42" s="34"/>
      <c r="B42" s="29" t="s">
        <v>134</v>
      </c>
      <c r="C42" s="12" t="s">
        <v>132</v>
      </c>
      <c r="D42" s="13">
        <v>1062.94</v>
      </c>
      <c r="E42" s="13">
        <v>0</v>
      </c>
      <c r="F42" s="10" t="s">
        <v>133</v>
      </c>
      <c r="G42" s="12" t="s">
        <v>29</v>
      </c>
      <c r="H42" s="15" t="s">
        <v>135</v>
      </c>
    </row>
    <row r="43" spans="1:10" s="3" customFormat="1" ht="33" customHeight="1" x14ac:dyDescent="0.25">
      <c r="A43" s="34"/>
      <c r="B43" s="29" t="s">
        <v>137</v>
      </c>
      <c r="C43" s="12" t="s">
        <v>138</v>
      </c>
      <c r="D43" s="13">
        <v>1348.3</v>
      </c>
      <c r="E43" s="13">
        <f>575.3</f>
        <v>575.29999999999995</v>
      </c>
      <c r="F43" s="10" t="s">
        <v>114</v>
      </c>
      <c r="G43" s="12" t="s">
        <v>5</v>
      </c>
      <c r="H43" s="15" t="s">
        <v>139</v>
      </c>
    </row>
    <row r="44" spans="1:10" s="3" customFormat="1" ht="33" customHeight="1" x14ac:dyDescent="0.25">
      <c r="A44" s="34"/>
      <c r="B44" s="29">
        <v>43271</v>
      </c>
      <c r="C44" s="12" t="s">
        <v>148</v>
      </c>
      <c r="D44" s="13">
        <v>339.77</v>
      </c>
      <c r="E44" s="13">
        <f>772.2+39+39</f>
        <v>850.2</v>
      </c>
      <c r="F44" s="10" t="s">
        <v>13</v>
      </c>
      <c r="G44" s="12" t="s">
        <v>5</v>
      </c>
      <c r="H44" s="15" t="s">
        <v>139</v>
      </c>
    </row>
    <row r="45" spans="1:10" s="3" customFormat="1" ht="33" customHeight="1" thickBot="1" x14ac:dyDescent="0.3">
      <c r="A45" s="35"/>
      <c r="B45" s="29" t="s">
        <v>141</v>
      </c>
      <c r="C45" s="12" t="s">
        <v>140</v>
      </c>
      <c r="D45" s="13">
        <v>1410.6</v>
      </c>
      <c r="E45" s="13">
        <f>1011.93+593.17</f>
        <v>1605.1</v>
      </c>
      <c r="F45" s="10" t="s">
        <v>14</v>
      </c>
      <c r="G45" s="12" t="s">
        <v>5</v>
      </c>
      <c r="H45" s="15" t="s">
        <v>142</v>
      </c>
    </row>
    <row r="46" spans="1:10" s="3" customFormat="1" ht="58.8" customHeight="1" thickBot="1" x14ac:dyDescent="0.3">
      <c r="A46" s="30" t="s">
        <v>144</v>
      </c>
      <c r="B46" s="29" t="s">
        <v>145</v>
      </c>
      <c r="C46" s="12" t="s">
        <v>146</v>
      </c>
      <c r="D46" s="13">
        <v>789.56</v>
      </c>
      <c r="E46" s="13">
        <f>370.17+365.93</f>
        <v>736.1</v>
      </c>
      <c r="F46" s="10" t="s">
        <v>75</v>
      </c>
      <c r="G46" s="12" t="s">
        <v>5</v>
      </c>
      <c r="H46" s="15" t="s">
        <v>147</v>
      </c>
    </row>
    <row r="47" spans="1:10" ht="51" customHeight="1" x14ac:dyDescent="0.25">
      <c r="A47" s="41"/>
      <c r="B47" s="42"/>
      <c r="C47" s="43"/>
      <c r="D47" s="38" t="s">
        <v>68</v>
      </c>
      <c r="E47" s="38"/>
      <c r="F47" s="38"/>
      <c r="G47" s="38"/>
      <c r="H47" s="38"/>
    </row>
    <row r="48" spans="1:10" ht="42" customHeight="1" thickBot="1" x14ac:dyDescent="0.3">
      <c r="A48" s="39" t="s">
        <v>0</v>
      </c>
      <c r="B48" s="40"/>
      <c r="C48" s="9" t="s">
        <v>3</v>
      </c>
      <c r="D48" s="9" t="s">
        <v>53</v>
      </c>
      <c r="E48" s="9" t="s">
        <v>4</v>
      </c>
      <c r="F48" s="9" t="s">
        <v>19</v>
      </c>
      <c r="G48" s="9" t="s">
        <v>2</v>
      </c>
      <c r="H48" s="28" t="s">
        <v>1</v>
      </c>
      <c r="I48" s="2"/>
      <c r="J48" s="2"/>
    </row>
    <row r="49" spans="1:8" s="3" customFormat="1" ht="43.8" customHeight="1" x14ac:dyDescent="0.25">
      <c r="A49" s="44" t="s">
        <v>151</v>
      </c>
      <c r="B49" s="29" t="s">
        <v>152</v>
      </c>
      <c r="C49" s="12" t="s">
        <v>149</v>
      </c>
      <c r="D49" s="13">
        <v>532.47</v>
      </c>
      <c r="E49" s="13">
        <v>0</v>
      </c>
      <c r="F49" s="10" t="s">
        <v>77</v>
      </c>
      <c r="G49" s="12" t="s">
        <v>29</v>
      </c>
      <c r="H49" s="15" t="s">
        <v>150</v>
      </c>
    </row>
    <row r="50" spans="1:8" s="3" customFormat="1" ht="43.8" customHeight="1" x14ac:dyDescent="0.25">
      <c r="A50" s="45"/>
      <c r="B50" s="29" t="s">
        <v>160</v>
      </c>
      <c r="C50" s="12" t="s">
        <v>161</v>
      </c>
      <c r="D50" s="13">
        <v>1422.96</v>
      </c>
      <c r="E50" s="13">
        <f>361.17+357.93</f>
        <v>719.1</v>
      </c>
      <c r="F50" s="10" t="s">
        <v>75</v>
      </c>
      <c r="G50" s="12" t="s">
        <v>5</v>
      </c>
      <c r="H50" s="15" t="s">
        <v>176</v>
      </c>
    </row>
    <row r="51" spans="1:8" s="3" customFormat="1" ht="43.8" customHeight="1" x14ac:dyDescent="0.25">
      <c r="A51" s="45"/>
      <c r="B51" s="29" t="s">
        <v>154</v>
      </c>
      <c r="C51" s="12" t="s">
        <v>153</v>
      </c>
      <c r="D51" s="13">
        <v>1294</v>
      </c>
      <c r="E51" s="13">
        <v>0</v>
      </c>
      <c r="F51" s="15" t="s">
        <v>155</v>
      </c>
      <c r="G51" s="12" t="s">
        <v>29</v>
      </c>
      <c r="H51" s="15" t="s">
        <v>158</v>
      </c>
    </row>
    <row r="52" spans="1:8" s="3" customFormat="1" ht="43.8" customHeight="1" x14ac:dyDescent="0.25">
      <c r="A52" s="45"/>
      <c r="B52" s="29">
        <v>43339</v>
      </c>
      <c r="C52" s="12" t="s">
        <v>159</v>
      </c>
      <c r="D52" s="13">
        <v>321.54000000000002</v>
      </c>
      <c r="E52" s="13">
        <v>0</v>
      </c>
      <c r="F52" s="15" t="s">
        <v>157</v>
      </c>
      <c r="G52" s="12" t="s">
        <v>29</v>
      </c>
      <c r="H52" s="15" t="s">
        <v>156</v>
      </c>
    </row>
    <row r="53" spans="1:8" s="3" customFormat="1" ht="43.8" customHeight="1" thickBot="1" x14ac:dyDescent="0.3">
      <c r="A53" s="46"/>
      <c r="B53" s="29" t="s">
        <v>172</v>
      </c>
      <c r="C53" s="12" t="s">
        <v>162</v>
      </c>
      <c r="D53" s="13">
        <v>625.98</v>
      </c>
      <c r="E53" s="13">
        <v>0</v>
      </c>
      <c r="F53" s="15" t="s">
        <v>157</v>
      </c>
      <c r="G53" s="12" t="s">
        <v>29</v>
      </c>
      <c r="H53" s="15" t="s">
        <v>163</v>
      </c>
    </row>
    <row r="54" spans="1:8" s="3" customFormat="1" ht="71.400000000000006" customHeight="1" thickBot="1" x14ac:dyDescent="0.3">
      <c r="A54" s="30" t="s">
        <v>174</v>
      </c>
      <c r="B54" s="29" t="s">
        <v>171</v>
      </c>
      <c r="C54" s="12" t="s">
        <v>170</v>
      </c>
      <c r="D54" s="13">
        <v>658.35</v>
      </c>
      <c r="E54" s="13">
        <v>0</v>
      </c>
      <c r="F54" s="10" t="s">
        <v>77</v>
      </c>
      <c r="G54" s="12" t="s">
        <v>29</v>
      </c>
      <c r="H54" s="15" t="s">
        <v>173</v>
      </c>
    </row>
    <row r="55" spans="1:8" s="3" customFormat="1" ht="71.400000000000006" customHeight="1" x14ac:dyDescent="0.25">
      <c r="A55" s="44" t="s">
        <v>175</v>
      </c>
      <c r="B55" s="29" t="s">
        <v>160</v>
      </c>
      <c r="C55" s="12" t="s">
        <v>177</v>
      </c>
      <c r="D55" s="13">
        <v>239.22</v>
      </c>
      <c r="E55" s="13" t="s">
        <v>60</v>
      </c>
      <c r="F55" s="10" t="s">
        <v>75</v>
      </c>
      <c r="G55" s="12" t="s">
        <v>5</v>
      </c>
      <c r="H55" s="15" t="s">
        <v>178</v>
      </c>
    </row>
    <row r="56" spans="1:8" s="3" customFormat="1" ht="71.400000000000006" customHeight="1" x14ac:dyDescent="0.25">
      <c r="A56" s="45"/>
      <c r="B56" s="29" t="s">
        <v>180</v>
      </c>
      <c r="C56" s="12" t="s">
        <v>179</v>
      </c>
      <c r="D56" s="13">
        <v>582.75</v>
      </c>
      <c r="E56" s="13" t="s">
        <v>60</v>
      </c>
      <c r="F56" s="10" t="s">
        <v>14</v>
      </c>
      <c r="G56" s="12" t="s">
        <v>29</v>
      </c>
      <c r="H56" s="15" t="s">
        <v>181</v>
      </c>
    </row>
    <row r="57" spans="1:8" s="3" customFormat="1" ht="71.400000000000006" customHeight="1" thickBot="1" x14ac:dyDescent="0.3">
      <c r="A57" s="46"/>
      <c r="B57" s="29" t="s">
        <v>183</v>
      </c>
      <c r="C57" s="12" t="s">
        <v>182</v>
      </c>
      <c r="D57" s="13">
        <v>1179.0899999999999</v>
      </c>
      <c r="E57" s="13" t="s">
        <v>60</v>
      </c>
      <c r="F57" s="10" t="s">
        <v>155</v>
      </c>
      <c r="G57" s="12" t="s">
        <v>29</v>
      </c>
      <c r="H57" s="15" t="s">
        <v>184</v>
      </c>
    </row>
    <row r="58" spans="1:8" s="3" customFormat="1" ht="71.400000000000006" customHeight="1" x14ac:dyDescent="0.25">
      <c r="A58" s="44" t="s">
        <v>185</v>
      </c>
      <c r="B58" s="29" t="s">
        <v>193</v>
      </c>
      <c r="C58" s="12" t="s">
        <v>186</v>
      </c>
      <c r="D58" s="13">
        <v>678.06</v>
      </c>
      <c r="E58" s="13" t="s">
        <v>60</v>
      </c>
      <c r="F58" s="10" t="s">
        <v>190</v>
      </c>
      <c r="G58" s="12" t="s">
        <v>29</v>
      </c>
      <c r="H58" s="15" t="s">
        <v>187</v>
      </c>
    </row>
    <row r="59" spans="1:8" s="3" customFormat="1" ht="71.400000000000006" customHeight="1" x14ac:dyDescent="0.25">
      <c r="A59" s="45"/>
      <c r="B59" s="29">
        <v>43417</v>
      </c>
      <c r="C59" s="12" t="s">
        <v>188</v>
      </c>
      <c r="D59" s="13">
        <v>558.98</v>
      </c>
      <c r="E59" s="13" t="s">
        <v>60</v>
      </c>
      <c r="F59" s="10" t="s">
        <v>189</v>
      </c>
      <c r="G59" s="12" t="s">
        <v>191</v>
      </c>
      <c r="H59" s="15" t="s">
        <v>192</v>
      </c>
    </row>
    <row r="60" spans="1:8" s="3" customFormat="1" ht="71.400000000000006" customHeight="1" thickBot="1" x14ac:dyDescent="0.3">
      <c r="A60" s="41"/>
      <c r="B60" s="42"/>
      <c r="C60" s="43"/>
      <c r="D60" s="38" t="s">
        <v>68</v>
      </c>
      <c r="E60" s="38"/>
      <c r="F60" s="38"/>
      <c r="G60" s="38"/>
      <c r="H60" s="38"/>
    </row>
    <row r="61" spans="1:8" s="3" customFormat="1" ht="71.400000000000006" customHeight="1" x14ac:dyDescent="0.25">
      <c r="A61" s="44" t="s">
        <v>185</v>
      </c>
      <c r="B61" s="29" t="s">
        <v>194</v>
      </c>
      <c r="C61" s="12" t="s">
        <v>195</v>
      </c>
      <c r="D61" s="13">
        <v>1694.55</v>
      </c>
      <c r="E61" s="13">
        <f>606.39+943.17</f>
        <v>1549.56</v>
      </c>
      <c r="F61" s="10" t="s">
        <v>75</v>
      </c>
      <c r="G61" s="12" t="s">
        <v>5</v>
      </c>
      <c r="H61" s="15" t="s">
        <v>196</v>
      </c>
    </row>
    <row r="62" spans="1:8" s="3" customFormat="1" ht="71.400000000000006" customHeight="1" x14ac:dyDescent="0.25">
      <c r="A62" s="45"/>
      <c r="B62" s="29">
        <v>43425</v>
      </c>
      <c r="C62" s="12" t="s">
        <v>197</v>
      </c>
      <c r="D62" s="13">
        <v>420.38</v>
      </c>
      <c r="E62" s="13" t="s">
        <v>60</v>
      </c>
      <c r="F62" s="10" t="s">
        <v>6</v>
      </c>
      <c r="G62" s="12" t="s">
        <v>29</v>
      </c>
      <c r="H62" s="15" t="s">
        <v>198</v>
      </c>
    </row>
    <row r="63" spans="1:8" ht="30" customHeight="1" x14ac:dyDescent="0.25">
      <c r="A63" s="36" t="s">
        <v>69</v>
      </c>
      <c r="B63" s="37"/>
      <c r="C63" s="37"/>
      <c r="D63" s="17">
        <f>SUM(D3:D62)</f>
        <v>53157.19000000001</v>
      </c>
      <c r="E63" s="18">
        <f>SUM(E3:E62)</f>
        <v>44148.38</v>
      </c>
      <c r="F63" s="10"/>
      <c r="G63" s="12"/>
      <c r="H63" s="10"/>
    </row>
    <row r="64" spans="1:8" ht="30" customHeight="1" x14ac:dyDescent="0.2">
      <c r="A64" s="19"/>
      <c r="B64" s="11"/>
      <c r="C64" s="16"/>
      <c r="D64" s="20" t="s">
        <v>70</v>
      </c>
      <c r="E64" s="21">
        <f>D63+E63</f>
        <v>97305.57</v>
      </c>
      <c r="F64" s="31"/>
      <c r="G64" s="32"/>
      <c r="H64" s="22"/>
    </row>
    <row r="65" spans="4:8" ht="15" customHeight="1" x14ac:dyDescent="0.25">
      <c r="F65" s="1"/>
      <c r="H65" s="27"/>
    </row>
    <row r="66" spans="4:8" ht="15" customHeight="1" x14ac:dyDescent="0.25">
      <c r="F66" s="1"/>
      <c r="H66" s="27"/>
    </row>
    <row r="67" spans="4:8" ht="15" customHeight="1" x14ac:dyDescent="0.25">
      <c r="D67" s="11"/>
      <c r="E67" s="23" t="s">
        <v>164</v>
      </c>
      <c r="F67" s="25" t="s">
        <v>165</v>
      </c>
      <c r="H67" s="50"/>
    </row>
    <row r="68" spans="4:8" ht="15" customHeight="1" x14ac:dyDescent="0.25">
      <c r="F68" s="11" t="s">
        <v>169</v>
      </c>
      <c r="H68" s="50"/>
    </row>
    <row r="69" spans="4:8" ht="15" customHeight="1" x14ac:dyDescent="0.25">
      <c r="G69" s="26"/>
      <c r="H69" s="50"/>
    </row>
    <row r="70" spans="4:8" ht="15" customHeight="1" x14ac:dyDescent="0.25">
      <c r="F70" s="24" t="s">
        <v>166</v>
      </c>
      <c r="G70" s="27" t="s">
        <v>167</v>
      </c>
      <c r="H70" s="50"/>
    </row>
    <row r="71" spans="4:8" ht="15" customHeight="1" x14ac:dyDescent="0.25">
      <c r="E71" s="7"/>
      <c r="G71" s="27" t="s">
        <v>168</v>
      </c>
    </row>
  </sheetData>
  <sortState ref="B3:H26">
    <sortCondition ref="B1"/>
  </sortState>
  <mergeCells count="24">
    <mergeCell ref="A60:C60"/>
    <mergeCell ref="D25:H25"/>
    <mergeCell ref="A19:A24"/>
    <mergeCell ref="A27:A31"/>
    <mergeCell ref="A26:B26"/>
    <mergeCell ref="A25:C25"/>
    <mergeCell ref="A11:A18"/>
    <mergeCell ref="A1:C1"/>
    <mergeCell ref="D1:H1"/>
    <mergeCell ref="A4:A8"/>
    <mergeCell ref="A2:B2"/>
    <mergeCell ref="A9:A10"/>
    <mergeCell ref="F64:G64"/>
    <mergeCell ref="A32:A39"/>
    <mergeCell ref="A63:C63"/>
    <mergeCell ref="A40:A45"/>
    <mergeCell ref="D47:H47"/>
    <mergeCell ref="A48:B48"/>
    <mergeCell ref="A47:C47"/>
    <mergeCell ref="A49:A53"/>
    <mergeCell ref="A55:A57"/>
    <mergeCell ref="D60:H60"/>
    <mergeCell ref="A58:A59"/>
    <mergeCell ref="A61:A62"/>
  </mergeCells>
  <pageMargins left="1.1023622047244095" right="0.70866141732283472" top="0.74803149606299213" bottom="0.39370078740157483" header="0.31496062992125984" footer="0.31496062992125984"/>
  <pageSetup paperSize="9" scale="7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Franciani</dc:creator>
  <cp:lastModifiedBy>Franciani Ribeiro</cp:lastModifiedBy>
  <cp:lastPrinted>2018-11-29T12:59:25Z</cp:lastPrinted>
  <dcterms:created xsi:type="dcterms:W3CDTF">2016-06-27T01:22:21Z</dcterms:created>
  <dcterms:modified xsi:type="dcterms:W3CDTF">2018-11-29T12:59:35Z</dcterms:modified>
</cp:coreProperties>
</file>